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'Sheet1'!$A$1:$AR$204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<sst xmlns="http://schemas.openxmlformats.org/spreadsheetml/2006/main" count="1100" uniqueCount="445">
  <si>
    <t>Red. broj</t>
  </si>
  <si>
    <t>Evidencijski broj nabave</t>
  </si>
  <si>
    <t>Broj konta</t>
  </si>
  <si>
    <t>CPV oznaka</t>
  </si>
  <si>
    <t>Predmet nabave</t>
  </si>
  <si>
    <t>Procijenjena vrijednost nabave</t>
  </si>
  <si>
    <t>H+25%</t>
  </si>
  <si>
    <t>RAZLIKA</t>
  </si>
  <si>
    <t>Planirana sredstva</t>
  </si>
  <si>
    <t>UKUPNO NA POZICIJI</t>
  </si>
  <si>
    <t>UKUPNO U PRORAČUNU</t>
  </si>
  <si>
    <t>Vrsta postupka javne nabave</t>
  </si>
  <si>
    <t>Ugovor o javnoj nabavi/okvirni sporazum</t>
  </si>
  <si>
    <t>Planirani početak postupka</t>
  </si>
  <si>
    <t>Planirano trajanje ugovora/okvirnog sporazuma</t>
  </si>
  <si>
    <r>
      <t xml:space="preserve">DATUM ZAPRIMANJA </t>
    </r>
    <r>
      <rPr>
        <sz val="7"/>
        <color indexed="10"/>
        <rFont val="Times New Roman"/>
        <family val="1"/>
      </rPr>
      <t>ZAHTJEVA</t>
    </r>
    <r>
      <rPr>
        <sz val="7"/>
        <color indexed="8"/>
        <rFont val="Times New Roman"/>
        <family val="1"/>
      </rPr>
      <t xml:space="preserve"> OD UPRAVNOG ODJELA</t>
    </r>
  </si>
  <si>
    <r>
      <t xml:space="preserve">DA LI JE PRILOŽENO </t>
    </r>
    <r>
      <rPr>
        <b/>
        <sz val="7"/>
        <color indexed="10"/>
        <rFont val="Times New Roman"/>
        <family val="1"/>
      </rPr>
      <t>ODOBRENJE</t>
    </r>
  </si>
  <si>
    <t>VRSTA NABAVE</t>
  </si>
  <si>
    <r>
      <t xml:space="preserve">DATUM </t>
    </r>
    <r>
      <rPr>
        <sz val="7"/>
        <color indexed="8"/>
        <rFont val="Times New Roman"/>
        <family val="1"/>
      </rPr>
      <t>DONOŠENJA ZAKLJUČKA</t>
    </r>
  </si>
  <si>
    <r>
      <t xml:space="preserve">IZNOS </t>
    </r>
    <r>
      <rPr>
        <sz val="7"/>
        <color indexed="8"/>
        <rFont val="Times New Roman"/>
        <family val="1"/>
      </rPr>
      <t>ODOBREN ZAKLJUČKOM</t>
    </r>
  </si>
  <si>
    <t>DATUM OBJAVE</t>
  </si>
  <si>
    <r>
      <t xml:space="preserve">PPBPO </t>
    </r>
    <r>
      <rPr>
        <sz val="7"/>
        <color indexed="8"/>
        <rFont val="Times New Roman"/>
        <family val="1"/>
      </rPr>
      <t>DATUM TRAŽENJA DOKAZA I PONUDE</t>
    </r>
  </si>
  <si>
    <t>DATUM OTVARANJA PONUDA</t>
  </si>
  <si>
    <t>DATUM ODLUKE O ODABIRU</t>
  </si>
  <si>
    <r>
      <t xml:space="preserve">PPBPO </t>
    </r>
    <r>
      <rPr>
        <sz val="7"/>
        <color indexed="8"/>
        <rFont val="Times New Roman"/>
        <family val="1"/>
      </rPr>
      <t>DATUM OBJAVE PRETHODNE OBAVIJESTI</t>
    </r>
  </si>
  <si>
    <t xml:space="preserve"> ROK MIROVANJA</t>
  </si>
  <si>
    <t>DATUM SKLAPANJA UGOVORA</t>
  </si>
  <si>
    <t>IZNOS UGOVORA bez PDV-a</t>
  </si>
  <si>
    <r>
      <t xml:space="preserve">PDV              23 </t>
    </r>
    <r>
      <rPr>
        <sz val="14"/>
        <color indexed="8"/>
        <rFont val="Times New Roman"/>
        <family val="1"/>
      </rPr>
      <t>/</t>
    </r>
    <r>
      <rPr>
        <sz val="7"/>
        <color indexed="8"/>
        <rFont val="Times New Roman"/>
        <family val="1"/>
      </rPr>
      <t xml:space="preserve"> 25 %</t>
    </r>
  </si>
  <si>
    <t>IZNOS UGOVORA s PDV_om</t>
  </si>
  <si>
    <t>kontrola</t>
  </si>
  <si>
    <t>DATUM OBJAVE UGOVORA</t>
  </si>
  <si>
    <t>TRAJANJE UGOVORA</t>
  </si>
  <si>
    <t>UPRAVNI ODJEL ZA POSLOVE GRADONAČELNIKA, GRADSKO VIJEĆE I MJESNU SAMOUPRAVU</t>
  </si>
  <si>
    <t>Smještaj gostiju iz gradova prijatelja povodom Dana Grada-hotelske i restoranske usluge</t>
  </si>
  <si>
    <t>Izrada plaketa i diploma za dobitnike javnih priznanja</t>
  </si>
  <si>
    <t>Ručak za uzvanike u povodu Dana Grada</t>
  </si>
  <si>
    <t>Tiskanje biltena Kaštelainfo</t>
  </si>
  <si>
    <t>Tiskanje Službenog glasnika</t>
  </si>
  <si>
    <t>Distribucija biltena Kaštelainfo</t>
  </si>
  <si>
    <t>Prilozi u Slobodnoj Dalmaciji</t>
  </si>
  <si>
    <t>Radio Nautik-Sponzorirana emisija "Iz Gradske uprave"</t>
  </si>
  <si>
    <t>Čestitke za Božić i Novu godinu (Mreža TV)</t>
  </si>
  <si>
    <t>Čestitke za Božić i Novu godinu (TV Jadran)</t>
  </si>
  <si>
    <t>Tv emisija Kronika Grada Kaštela</t>
  </si>
  <si>
    <t>Snimanje sjednica Gradskog vijeća (video)</t>
  </si>
  <si>
    <t>Medijsko praćenje, podupiranje i promocija (Fikro)</t>
  </si>
  <si>
    <t xml:space="preserve">UPRAVNI ODJEL ZA FINANCIJE, PRORAČUN I JAVNU NABAVU </t>
  </si>
  <si>
    <t>Najam printera</t>
  </si>
  <si>
    <t>Održavanje servera 2 i mreže</t>
  </si>
  <si>
    <t>Održavanje licenci winGPS</t>
  </si>
  <si>
    <t>Održavanje licenci unipaas OC</t>
  </si>
  <si>
    <t>Održavanje programa za uredsko poslovanje</t>
  </si>
  <si>
    <t>Usluge informatike</t>
  </si>
  <si>
    <t>Podaktovne i internet usluge</t>
  </si>
  <si>
    <t>Računala i računalna oprema</t>
  </si>
  <si>
    <t>Kupnja servera</t>
  </si>
  <si>
    <t>Oprema za bežično spajanje</t>
  </si>
  <si>
    <t>Kupnja licenci za SPM</t>
  </si>
  <si>
    <t>Kupnja licenci za winGPS</t>
  </si>
  <si>
    <t>10.2.2012.</t>
  </si>
  <si>
    <t>DA</t>
  </si>
  <si>
    <t>BAGATELNA</t>
  </si>
  <si>
    <t>15.2.2012.</t>
  </si>
  <si>
    <t>X</t>
  </si>
  <si>
    <t>17.2.2012.</t>
  </si>
  <si>
    <t>OD 1.1. DO 31.12.2012.</t>
  </si>
  <si>
    <t>Kupnja dodatnih licenci za GFI</t>
  </si>
  <si>
    <t>Kupnja GIS-a</t>
  </si>
  <si>
    <t>5.3.2012.</t>
  </si>
  <si>
    <t>9.3.2012.</t>
  </si>
  <si>
    <t>zbog povećanja PDV-a IVICA smanjio sa 36500 na 36000</t>
  </si>
  <si>
    <t>7.3.2012.</t>
  </si>
  <si>
    <t>12.3.2012.</t>
  </si>
  <si>
    <t>UPRAVNI ODJEL ZA URBANIZAM, GRADITELJSTVO, ZAŠTITU OKOLIŠA, IMOVINSKO-PRAVNE POSLOVE, GOSPODARENJE GRADSKOM IMOVINOM I KOMUNALNO GOSPODARSTVO</t>
  </si>
  <si>
    <t>Usluga-Stručni nadzor nad održavanjem nerazvrstanih cesta i prometne signalizacije</t>
  </si>
  <si>
    <t>21.2.2012.</t>
  </si>
  <si>
    <t>2.3.2012.</t>
  </si>
  <si>
    <t>21.3.2012.</t>
  </si>
  <si>
    <t>EV-MV 1/12</t>
  </si>
  <si>
    <t>Usluga-Održavanje i obnavljanje prometne signalizacije-faza I</t>
  </si>
  <si>
    <t xml:space="preserve">Otvoreni </t>
  </si>
  <si>
    <t>Ugovor o javnoj nabavi</t>
  </si>
  <si>
    <t xml:space="preserve">veljača </t>
  </si>
  <si>
    <t>do 28.2.2013.</t>
  </si>
  <si>
    <t>Usluga-Zbrinjavanje napuštenih životinja i sakupljanje uginulih životinja sa javnih površina</t>
  </si>
  <si>
    <t>Usluga-Geodetska podloga za dječje igralište u Kaštel Sućurcu (u parku - Alfirevićeva)</t>
  </si>
  <si>
    <t>21.3.2011.</t>
  </si>
  <si>
    <t>27.3.2012.</t>
  </si>
  <si>
    <t>4.4.2012.</t>
  </si>
  <si>
    <t>Usluga-Idejni, glavni i izvedbeni projekt za dječje igralište u Kaštel Sućurcu (u parku – Alfirevićeva)</t>
  </si>
  <si>
    <r>
      <t xml:space="preserve">20.000,00  </t>
    </r>
    <r>
      <rPr>
        <sz val="8"/>
        <color indexed="10"/>
        <rFont val="Times New Roman"/>
        <family val="1"/>
      </rPr>
      <t xml:space="preserve">  27.000,00</t>
    </r>
  </si>
  <si>
    <r>
      <t xml:space="preserve">21.3.2012.  </t>
    </r>
    <r>
      <rPr>
        <sz val="8"/>
        <color indexed="10"/>
        <rFont val="Times New Roman"/>
        <family val="1"/>
      </rPr>
      <t>6.6.2012.</t>
    </r>
  </si>
  <si>
    <r>
      <t xml:space="preserve">DA              </t>
    </r>
    <r>
      <rPr>
        <sz val="8"/>
        <color indexed="10"/>
        <rFont val="Times New Roman"/>
        <family val="1"/>
      </rPr>
      <t>DA</t>
    </r>
  </si>
  <si>
    <r>
      <t xml:space="preserve">27.3.2012.  </t>
    </r>
    <r>
      <rPr>
        <sz val="8"/>
        <color indexed="10"/>
        <rFont val="Times New Roman"/>
        <family val="1"/>
      </rPr>
      <t>13.6.2012.</t>
    </r>
  </si>
  <si>
    <r>
      <t xml:space="preserve">20.000,00 </t>
    </r>
    <r>
      <rPr>
        <sz val="8"/>
        <color indexed="10"/>
        <rFont val="Times New Roman"/>
        <family val="1"/>
      </rPr>
      <t>27.000,00</t>
    </r>
  </si>
  <si>
    <t>Ivana Cvitanović prije 1 izmjene PN tražila povećanje procijenjene vrijednosti sa 20000 na 27000</t>
  </si>
  <si>
    <t>EV-MV 2/12</t>
  </si>
  <si>
    <t>Radovi-Izgradnja dječjeg  igrališta u Kaštel Sućurcu (u parku – Alfirevićeva)</t>
  </si>
  <si>
    <t>Otvoreni</t>
  </si>
  <si>
    <t xml:space="preserve">travanj </t>
  </si>
  <si>
    <t>2 mjeseca</t>
  </si>
  <si>
    <t>Usluga-Stručni nadzor nad izgradnjom dječjeg igrališta u Kaštel Sućurcu</t>
  </si>
  <si>
    <t>Usluga-Geodetska podloga za dječje igralište u Kaštel Lukšiću- ispod Crkve Sv.Ivana</t>
  </si>
  <si>
    <t>15 dana</t>
  </si>
  <si>
    <t xml:space="preserve">Usluga-Idejni, glavni i izvedbeni projekt za dječje igralište u Kaštel Lukšiću- ispod Crkve Sv. Ivana </t>
  </si>
  <si>
    <t>EV-MV 3/12</t>
  </si>
  <si>
    <t>Radovi-Izgradnja dječjeg  igrališta u Kaštel Lukšiću- ispod Crkve Sv. Ivana</t>
  </si>
  <si>
    <t xml:space="preserve">svibanj </t>
  </si>
  <si>
    <t>.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</si>
  <si>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.----------------------------------------------------------</t>
  </si>
  <si>
    <t>SUKLADNO ZAHTJEVU OD 27.6.2012. NABAVA SE BRIŠE</t>
  </si>
  <si>
    <t>Usluga-Stručni nadzor nad izgradnjom dječjeg igrališta u Kaštel Lukšiću</t>
  </si>
  <si>
    <r>
      <t>.-----------------------------------------</t>
    </r>
    <r>
      <rPr>
        <sz val="8"/>
        <color indexed="17"/>
        <rFont val="Times New Roman"/>
        <family val="1"/>
      </rPr>
      <t xml:space="preserve">BRIŠE SE </t>
    </r>
    <r>
      <rPr>
        <sz val="8"/>
        <color indexed="8"/>
        <rFont val="Times New Roman"/>
        <family val="1"/>
      </rPr>
      <t>---------------------------------------------------</t>
    </r>
  </si>
  <si>
    <t>.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</si>
  <si>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EV-MV 4/12</t>
  </si>
  <si>
    <t>Usluga-Izvedbeni projekt za Trg Brce u Kaštel Starom</t>
  </si>
  <si>
    <t>lipanj</t>
  </si>
  <si>
    <t>3 mjeseca</t>
  </si>
  <si>
    <t>Usluga-Parcelacijski elaborat za prometnicu zapadno od dvorane na Sokolani (dionica jug)</t>
  </si>
  <si>
    <t>Usluga-Parcelacijski elaborat za rekonstrukciju Ulice Ivana Danila</t>
  </si>
  <si>
    <t>Usluga-Elaborat iskolčenja prometnice unutar UPU-a 16 uz TC Lidl</t>
  </si>
  <si>
    <t>16.5.2012.</t>
  </si>
  <si>
    <t>17.5.2012.</t>
  </si>
  <si>
    <t>Usluga- Stručni nadzor nad izgradnjom prometnice unutar UPU-a 16 uz budući TC Lidl</t>
  </si>
  <si>
    <t>30.3.2012.</t>
  </si>
  <si>
    <t>3.4.2012.</t>
  </si>
  <si>
    <t xml:space="preserve">Usluga- Geodetski elaborat za evidentiranje građevine u katastarskom operatu </t>
  </si>
  <si>
    <t>EV-MV 5/12</t>
  </si>
  <si>
    <t>Radovi-Izgradnja prometnice sa javnom rasvjetom unutar UPU-a 16 uz budući TC Lidl</t>
  </si>
  <si>
    <t>19.3.2012.</t>
  </si>
  <si>
    <t>OTVORENI POSTUPAK</t>
  </si>
  <si>
    <t>17.4.2012.</t>
  </si>
  <si>
    <t>8.5.2012.</t>
  </si>
  <si>
    <t>10 dana</t>
  </si>
  <si>
    <t>11.6.2012.</t>
  </si>
  <si>
    <t>27.6.2012.</t>
  </si>
  <si>
    <t>3 mjeseca od dana uvođenja u posao</t>
  </si>
  <si>
    <t>38612;</t>
  </si>
  <si>
    <t>Usluga-Izmjena i dopuna glavnog projekta za Ulicu Hrvatskih knezova u Kaštel Gomilici</t>
  </si>
  <si>
    <t>Usluga-Izvedbeni projekt za Ulicu Hrvatskih knezova.</t>
  </si>
  <si>
    <t>Usluga-Parcelacijski elaborat za Ulicu Grgura Ninskog (ex. Žrtava rata) u K. Novom</t>
  </si>
  <si>
    <t>Usluga-Izvedbeni projekt za Ulicu Grgura Ninskog (ex.Žrtava rata) u K. Novom</t>
  </si>
  <si>
    <t>Usluga-Posebna geodetska podloga za Ulicu Kacetine stinice u Kaštel Sućurcu</t>
  </si>
  <si>
    <t>Usluga- Idejni projekt za Ulicu Kacetine stinice u Kaštel Sućurcu</t>
  </si>
  <si>
    <r>
      <t xml:space="preserve">Usluga-Glavni projekt za OS 1i OS 5 </t>
    </r>
    <r>
      <rPr>
        <sz val="8"/>
        <color indexed="10"/>
        <rFont val="Times New Roman"/>
        <family val="1"/>
      </rPr>
      <t>gospodarske zone u K. Sućurcu</t>
    </r>
  </si>
  <si>
    <r>
      <t xml:space="preserve">Usluga-Izvedbeni projekt za OS 1 i OS 5 </t>
    </r>
    <r>
      <rPr>
        <sz val="8"/>
        <color indexed="10"/>
        <rFont val="Times New Roman"/>
        <family val="1"/>
      </rPr>
      <t>gospodarske zone u K. Sućurcu</t>
    </r>
  </si>
  <si>
    <t>Usluga-Izmjena idejnog, glavnog i izvedbenog projekta prometnih površina sjeverno od spomenika dr. F.Tuđmana u K. Lukšiću</t>
  </si>
  <si>
    <r>
      <t xml:space="preserve">Usluga-Izmjena i dopuna parcelacijskog elaborata </t>
    </r>
    <r>
      <rPr>
        <sz val="8"/>
        <color indexed="10"/>
        <rFont val="Times New Roman"/>
        <family val="1"/>
      </rPr>
      <t>prometnih površina sjeverno od spomenika dr. F.Tuđmana u K. Lukšiću</t>
    </r>
  </si>
  <si>
    <t>Usluga-Elaborat iskolčenja prometnih površina sjeverno od spomenika dr. F.Tuđmanu u Kaštel Lukšiću</t>
  </si>
  <si>
    <t>Usluga-Stručni nadzor nad izgradnjom prometnih površina sjeverno od spomenika dr.F.Tuđmanu u Kaštel Lukšiću</t>
  </si>
  <si>
    <t>EV-MV 6/12</t>
  </si>
  <si>
    <t>Radovi-Izgradnja prometnih površina sa javnom rasvjetom sjeverno od spomenika dr. F. Tuđmanu u Kaštel Lukšiću</t>
  </si>
  <si>
    <t>rujan</t>
  </si>
  <si>
    <t>4 mjeseca</t>
  </si>
  <si>
    <t>Usluga-izrada izvedbenog projekta za Ulicu Sv. Lucije u Kaštel Štafiliću</t>
  </si>
  <si>
    <t>Usluga- Elaborat iskolčenja za Ulicu Sv. Lucije u Kaštel Štafiliću</t>
  </si>
  <si>
    <t>Usluga-Arheološki nadzor nad izgradnjom Ulice Sv. Lucije u Kaštel Štafiliću</t>
  </si>
  <si>
    <t>Usluga-Stručni nadzor nad izgradnjom Ulice Sv. Lucije u Kaštel Štafiliću</t>
  </si>
  <si>
    <t>EV-MV 7/12</t>
  </si>
  <si>
    <t>Radovi-Izgradnja Ulice Sv. Lucije sa javnom rasvjetom u Kaštel Štafiliću</t>
  </si>
  <si>
    <t>kolovoz</t>
  </si>
  <si>
    <t>5 mjeseci</t>
  </si>
  <si>
    <t>Radovi-Izmještanje postojećih elektrokabela  u Ulici Sv. Lucije u Kaštel Štafiliću</t>
  </si>
  <si>
    <t>Usluga-Parcelacijski elaborat za priključak na kompostanu</t>
  </si>
  <si>
    <t>Usluga-Idejni, glavni i izvedbeni projekt javne rasvjete Ulice Put Sv.Lovre u Kaštel Lukšiću</t>
  </si>
  <si>
    <t>23.2.2012.</t>
  </si>
  <si>
    <t>15.3.2012.</t>
  </si>
  <si>
    <t>30 dana za izradu idejnog pr, te 30 dana za izradu gl i izv od dana dostave lok doz</t>
  </si>
  <si>
    <t>Usluga-Elaborat iskolčenja javne rasvjete Ulice Put Sv. Lovre u Kaštel Lukšiću</t>
  </si>
  <si>
    <t>EV-MV 8/12</t>
  </si>
  <si>
    <t>Radovi-Izgradnja javne rasvjete u Ulici Put Sv. Lovre u Kaštel Lukšiću</t>
  </si>
  <si>
    <t>Usluga-Idejni, glavni i izvedbeni projekt javne rasvjete Ulice Put Sv. Josipa u Kaštel Novom</t>
  </si>
  <si>
    <t>Usluga-Elaborat iskolčenja javne rasvjete Ulice Put Sv. Josipa u Kaštel Novom</t>
  </si>
  <si>
    <t>EV-MV 9/12</t>
  </si>
  <si>
    <t>Radovi-izgradnja javne rasvjete u Ulici Put Sv. Josipa u Kaštel Novom</t>
  </si>
  <si>
    <t>Usluga-Parcelacijski elaborat za OS D (u sklopu čvora 8) u Kaštel Novom</t>
  </si>
  <si>
    <t xml:space="preserve">Usluga-Izvještaj o stanju u prostoru </t>
  </si>
  <si>
    <t>Usluga-Ciljane izmjene i dopune PPU-a i GUP-a Grada Kaštela</t>
  </si>
  <si>
    <t>Usluga-Ciljane izmjene i dopune UPU-a Brižine II</t>
  </si>
  <si>
    <t>EV-MV 10/12</t>
  </si>
  <si>
    <t xml:space="preserve">Usluga-Izrada programa zaštite okoliša </t>
  </si>
  <si>
    <t>listopad</t>
  </si>
  <si>
    <t>Usluga-Klimatizacija I. Kata</t>
  </si>
  <si>
    <r>
      <t>55.000,00</t>
    </r>
    <r>
      <rPr>
        <sz val="8"/>
        <color indexed="10"/>
        <rFont val="Times New Roman"/>
        <family val="1"/>
      </rPr>
      <t xml:space="preserve">    69.900,00</t>
    </r>
  </si>
  <si>
    <t>11.4.2012.</t>
  </si>
  <si>
    <t>19.4.2012.</t>
  </si>
  <si>
    <t>14.5.2012.</t>
  </si>
  <si>
    <t>29 dana</t>
  </si>
  <si>
    <t>Ivan Čagalj tražio izmjenu procijenjene vrijednosti sa 55000 na 69900 kn i pozicije prije 1 izmjene PN</t>
  </si>
  <si>
    <t>Usluga-Energetsko certificiranje zgrada u vlasništvu Grada Kaštela</t>
  </si>
  <si>
    <t>Usluga- Vlasnička karta nerazvrstanih cesta</t>
  </si>
  <si>
    <t>EV-MV 11/12</t>
  </si>
  <si>
    <t>Usluga- Izrada geodetskih elaborata izvedenog stanja nerazvrstanih cesta za katastar i sud</t>
  </si>
  <si>
    <t>svibanj</t>
  </si>
  <si>
    <t>6 mjeseca</t>
  </si>
  <si>
    <t>74 a</t>
  </si>
  <si>
    <t>Usluga- Izrada Programa i Provedbenog plana obvezatne preventivne dezinsekcije i deratizacije i usluge stručnog nadzora nad provedbom mjera obvezatne preventivne dezinsekcije i deratizacije na području Grada Kaštela tijekom 2012g</t>
  </si>
  <si>
    <t>16.3.2012.</t>
  </si>
  <si>
    <t>Branka Prlj tražila dopunu prije 1 izmjene PN</t>
  </si>
  <si>
    <t>74 b</t>
  </si>
  <si>
    <t>Usluga-Izrada Programa zaštite bilja i usluge stručnog nadzora nad provedbom zaštite bilja na području Grada Kaštela tijekom 2012g</t>
  </si>
  <si>
    <t>DO 31.12.2012.</t>
  </si>
  <si>
    <t>74 c</t>
  </si>
  <si>
    <t>Usluga-Elaborat iskolčenja za rekonstrukciju Ceste dr. Franje Tuđmana</t>
  </si>
  <si>
    <t>25.5.2012.</t>
  </si>
  <si>
    <t>30.5.2012.</t>
  </si>
  <si>
    <t>Antonio Bartulović tražio dopunu prije 1 izmjene PN</t>
  </si>
  <si>
    <t>74 d</t>
  </si>
  <si>
    <t>Projektantski nadzor nad izgradnjom 1 faze vodoopskrbnog podsustava K.Lukšić - Radun</t>
  </si>
  <si>
    <t>13.6.2012.</t>
  </si>
  <si>
    <t>14.6.2012.</t>
  </si>
  <si>
    <t>74 e</t>
  </si>
  <si>
    <t>Usluga- Posebna geodetska podloga za uređenje okoliša crkve Kraljice mučenika u Radunu</t>
  </si>
  <si>
    <t>nabava dodana sukladno zahtjevu od 27.6.2012.</t>
  </si>
  <si>
    <t>74 f</t>
  </si>
  <si>
    <t>Usluga- Idejni projekt uređenja okoliša crkve Kraljice mučenika u Radunu</t>
  </si>
  <si>
    <t>74 g</t>
  </si>
  <si>
    <t>Usluga-Glavni i izvedbeni projekt uređenja dječjeg igrališta ispred crkve Kraljice mučenika u Radunu</t>
  </si>
  <si>
    <t>74 h</t>
  </si>
  <si>
    <t>EV-MV 26/12</t>
  </si>
  <si>
    <t>Radovi - Izgradnja dječjeg igrališta u Radunu</t>
  </si>
  <si>
    <t>74 i</t>
  </si>
  <si>
    <t>Usluga - Stručni nadzor nad izgradnjom dječjeg igrališta u Radunu</t>
  </si>
  <si>
    <t>74 j</t>
  </si>
  <si>
    <t>EV-MV 23/12</t>
  </si>
  <si>
    <t>Radovi - Dodatni radovi za izgradnju 1 faze vodoopskrbnog podsustava K. Lukšić - Radun</t>
  </si>
  <si>
    <t>Pregovarački postupak bez prethodne objave</t>
  </si>
  <si>
    <t>srpanj</t>
  </si>
  <si>
    <t>26.7.2012.</t>
  </si>
  <si>
    <t>PPBPO</t>
  </si>
  <si>
    <t>7.8.2012.</t>
  </si>
  <si>
    <t>30.8.2012.</t>
  </si>
  <si>
    <t>31.8.2012.</t>
  </si>
  <si>
    <t>0 - jedan ponuditelj, ali rok za žalbu 5 dana</t>
  </si>
  <si>
    <t>74 k</t>
  </si>
  <si>
    <t>Usluga-Izrada geodetskog elaborata za evidentiranje građevine u katastarskom operatu za javno parkiralište ispred dvorane na Sokolani</t>
  </si>
  <si>
    <t>74 l</t>
  </si>
  <si>
    <t>Usluga-Izrada parcelacijskog elaborata-nacrt B, objedinjenje parcele 4 DPU-a Sokolana</t>
  </si>
  <si>
    <t>74 m</t>
  </si>
  <si>
    <t>Usluga-Izrada geodetskog elaborata za evidentiranje građevine u katastarskom operatu za prometnicu zapadno od dvorane na Sokolani - dionica sjever</t>
  </si>
  <si>
    <t>74 n</t>
  </si>
  <si>
    <t>Usluga-Izrada parcelacijskog elaborata-nacrt B, objedinjenje parcele 5 DPU-a Sokolana</t>
  </si>
  <si>
    <t>1.</t>
  </si>
  <si>
    <t>JU-BAG 1/16</t>
  </si>
  <si>
    <t>Materijal za higijenske potrebe i njegu</t>
  </si>
  <si>
    <t>Bagatelna</t>
  </si>
  <si>
    <t>24.4.2012.</t>
  </si>
  <si>
    <t>od 20.4. do 31.12.2012.</t>
  </si>
  <si>
    <t>2.</t>
  </si>
  <si>
    <t>JU-BAG 2/16</t>
  </si>
  <si>
    <t>Usluge korištenja elektroenergetske distribucijske mreže za isporuku električne energije</t>
  </si>
  <si>
    <t>13.4.2012.</t>
  </si>
  <si>
    <t>od 13.4. do 31.12.2012.</t>
  </si>
  <si>
    <t>JU-BAG 3/16</t>
  </si>
  <si>
    <t xml:space="preserve">Mat.i dij.za tek. inv.održ. Postrojenja </t>
  </si>
  <si>
    <t>JU-BAG 4/16</t>
  </si>
  <si>
    <t>Službena, radna i zaštitna odijela i obuća</t>
  </si>
  <si>
    <t>JU-BAG 5/16</t>
  </si>
  <si>
    <t>Usluge tekućeg i investicijskog održavanja građ.obj.</t>
  </si>
  <si>
    <t>JU-BAG 6/16</t>
  </si>
  <si>
    <t>Usluge tekućeg i investicijskog održavanja postrojenja i opreme</t>
  </si>
  <si>
    <t>12 mjeseci</t>
  </si>
  <si>
    <t>JU-BAG-7/16</t>
  </si>
  <si>
    <t>Usluge prom. i informiranje</t>
  </si>
  <si>
    <t>JU-BAG 8/16</t>
  </si>
  <si>
    <t>Iznošenje i odvoz smeća</t>
  </si>
  <si>
    <t>JU-BAG 9/16</t>
  </si>
  <si>
    <t>Deratizacija i dezinsekcija</t>
  </si>
  <si>
    <t>2.4000,00</t>
  </si>
  <si>
    <t>JU-BAG 10/16</t>
  </si>
  <si>
    <t>Dimnjačarske usluge</t>
  </si>
  <si>
    <r>
      <t xml:space="preserve">    </t>
    </r>
    <r>
      <rPr>
        <sz val="6"/>
        <color indexed="8"/>
        <rFont val="Calibri"/>
        <family val="2"/>
      </rPr>
      <t xml:space="preserve"> Bagatelna</t>
    </r>
  </si>
  <si>
    <t>JU-BAG 11/16</t>
  </si>
  <si>
    <t>Premije osiguranja ostale imovine</t>
  </si>
  <si>
    <t>JU-BAG 12/16</t>
  </si>
  <si>
    <t>JU-BAG 13/16</t>
  </si>
  <si>
    <t>Sportska oprema</t>
  </si>
  <si>
    <t>Usluge odvjetnika i pravnog savjetovanja</t>
  </si>
  <si>
    <r>
      <t xml:space="preserve">308.000,00  </t>
    </r>
    <r>
      <rPr>
        <sz val="8"/>
        <color indexed="10"/>
        <rFont val="Times New Roman"/>
        <family val="1"/>
      </rPr>
      <t xml:space="preserve">   304.000,00</t>
    </r>
  </si>
  <si>
    <t>Sukladno članku 44. Zakona o javnoj nabavi</t>
  </si>
  <si>
    <t>veljača</t>
  </si>
  <si>
    <t>do 31.12.2012.</t>
  </si>
  <si>
    <t>Prema dogovoru s Opačkom smanjen0 s 308000 na 304000</t>
  </si>
  <si>
    <t>Usluga izrade i tiskanja plakata, pozivnica, letaka, kopiranja i uvezivanja</t>
  </si>
  <si>
    <t>Objave oglasa i natječaja u dnevnom tisku</t>
  </si>
  <si>
    <t>Usluge objave u Narodnim novinama</t>
  </si>
  <si>
    <t>Izuzeće od primjene ZJN-članak 10. stavak 1. točka 8.</t>
  </si>
  <si>
    <t>/</t>
  </si>
  <si>
    <t>Usluge osiguranja automobilske odgovornosti</t>
  </si>
  <si>
    <t>Usluge osiguranja imovine</t>
  </si>
  <si>
    <t>EV-MV 17/12</t>
  </si>
  <si>
    <t>Stražarske i čuvarske usluge</t>
  </si>
  <si>
    <t>22.2.2012.</t>
  </si>
  <si>
    <t>ČL. 44.</t>
  </si>
  <si>
    <t>8.3.2012.</t>
  </si>
  <si>
    <t>14.3.2012.</t>
  </si>
  <si>
    <t>1 ponuditelj</t>
  </si>
  <si>
    <t>28.3.2012.</t>
  </si>
  <si>
    <t>3.3.2012.</t>
  </si>
  <si>
    <t>1.4. DO 31.12.2012.</t>
  </si>
  <si>
    <t>Uredski namještaj</t>
  </si>
  <si>
    <t>20.4.2012.</t>
  </si>
  <si>
    <t>23.4.2012.</t>
  </si>
  <si>
    <t>Rasvjeta za potrebe Kaštelanskog kulturnog ljeta</t>
  </si>
  <si>
    <t>20.8.2012.</t>
  </si>
  <si>
    <t>21.8.2012.</t>
  </si>
  <si>
    <t>Razglas za potrebe Kaštelanskog kulturnog ljeta</t>
  </si>
  <si>
    <t>EV-MV 18/12</t>
  </si>
  <si>
    <t>Sanacija vlage u dvorcu Vitturi u Kaštel Lukšiću</t>
  </si>
  <si>
    <t>9 mjeseci</t>
  </si>
  <si>
    <t>5.4.2012.</t>
  </si>
  <si>
    <t>OTVORENI</t>
  </si>
  <si>
    <t>31.5.2012.</t>
  </si>
  <si>
    <t>Stručni nadzor nad radovima sanacije vlage u dvorcu Vitturi</t>
  </si>
  <si>
    <t>EV-MV 19/12</t>
  </si>
  <si>
    <t>Strategija upravljanja spomeničkom baštinom</t>
  </si>
  <si>
    <t>Izrada dijela  parcelacijskog elaborata, nacrt B-objedinjenje parcela po DPU Sokolane i po lokacijskoj dozvoli u Kaštel Sućurcu</t>
  </si>
  <si>
    <t>Izrada geodetskog elaborata uplane i geodetskog situacijskog nacrta stvarnog stanja za gradsku športsku dvoranu</t>
  </si>
  <si>
    <t>Obavljanje konzultantskih usluga - koordiniranje rada na izgradnji sportske dvorane u K. Sućurcu</t>
  </si>
  <si>
    <t>NEMA</t>
  </si>
  <si>
    <t>8.2.2012.</t>
  </si>
  <si>
    <t>Tereza tražila dopunu prije 1 izmjene PN</t>
  </si>
  <si>
    <t>Izrada posebne geodetske podloge za dječji vrtić Maslina u Kaštel Štafiliću</t>
  </si>
  <si>
    <t>12.4.2012.</t>
  </si>
  <si>
    <t>Ivana Cvitanović tražila dopunu prije 1 izmjene PN</t>
  </si>
  <si>
    <t>Radovi - Izvođenje radova na rekonstrukciji postojeće sekundarne mreže fekalne kanalizacije - sanacija ispusta br. 89 u Kaštel Sućurcu</t>
  </si>
  <si>
    <t>EV-MV 24/12</t>
  </si>
  <si>
    <t>Radovi - Izvođenje naknadnih  radova na izgradnji gradske športske dvorane u Kaštel Sućurcu</t>
  </si>
  <si>
    <t>1 mjesec</t>
  </si>
  <si>
    <t>27.7.2012.</t>
  </si>
  <si>
    <t>10.8.2012.</t>
  </si>
  <si>
    <t>22.8.2012.</t>
  </si>
  <si>
    <t>24.8.2012.</t>
  </si>
  <si>
    <t>23.8.2012.</t>
  </si>
  <si>
    <t>4.9.2012.</t>
  </si>
  <si>
    <t>do 15.9.2012.</t>
  </si>
  <si>
    <t>EV-MV 25/12</t>
  </si>
  <si>
    <t>Roba - Nabava i ugradnja namještaja i opreme za uređenje gradske športske dvorane u Kaštel Sućurcu</t>
  </si>
  <si>
    <t>4 mjececa</t>
  </si>
  <si>
    <t>Usluga - Izrada izmjene i dopune glavnog projekta izmještanja korita bujice Stražbenica na lokalitetu planirane izgradnje gradske športske dvorane u Kaštel Sućurcu</t>
  </si>
  <si>
    <t>Usluga - Izrada parcelacijskog elaborata, nacrt B - objedinjenje parcela za izmještanje korita bujice Gospe od Stomorije na lokalitetu planirane izgradnje OŠ u K. Novom</t>
  </si>
  <si>
    <t>Usluga - Izrada geodetskog elaborata uplane za izmještanje korita bujice Gospe od Stomorije na lokalitetu planirane izgradnje OŠ u K. Novom</t>
  </si>
  <si>
    <t>Usluga - Izrada projekta izvedenog stanja za gradsku športsku dvoranu u Kaštel Sućurcu</t>
  </si>
  <si>
    <t>VLASTITI POGON</t>
  </si>
  <si>
    <t>Nabava auto guma</t>
  </si>
  <si>
    <r>
      <t xml:space="preserve">48.700,00 </t>
    </r>
    <r>
      <rPr>
        <sz val="8"/>
        <color indexed="10"/>
        <rFont val="Times New Roman"/>
        <family val="1"/>
      </rPr>
      <t xml:space="preserve">    48.000,00</t>
    </r>
  </si>
  <si>
    <t>7.2.2012.</t>
  </si>
  <si>
    <t>zbog povećanja PDV-a IVICA smanjio sa 48700 na 48000</t>
  </si>
  <si>
    <t>Usluge pri registraciji prijevoznih sredstava</t>
  </si>
  <si>
    <r>
      <t>40.600,00</t>
    </r>
    <r>
      <rPr>
        <sz val="8"/>
        <color indexed="10"/>
        <rFont val="Times New Roman"/>
        <family val="1"/>
      </rPr>
      <t xml:space="preserve">     40.000,00</t>
    </r>
  </si>
  <si>
    <t>29.3.2012.</t>
  </si>
  <si>
    <t>zbog povećanja PDV-a IVICA smanjio sa 40600 na 40000</t>
  </si>
  <si>
    <t>Usluge osiguranja automobilske odgovornosti za automobile i kamione u pogonu</t>
  </si>
  <si>
    <r>
      <t>24.300,00</t>
    </r>
    <r>
      <rPr>
        <sz val="8"/>
        <color indexed="10"/>
        <rFont val="Times New Roman"/>
        <family val="1"/>
      </rPr>
      <t xml:space="preserve">     24.000,00</t>
    </r>
  </si>
  <si>
    <t xml:space="preserve">DA </t>
  </si>
  <si>
    <t>zbog povećanja PDV-a IVICA smanjio sa 24300 na 24000</t>
  </si>
  <si>
    <t>Nabava građevinskog materijala za potrebe groblja</t>
  </si>
  <si>
    <t>Nabava alata i strojeva</t>
  </si>
  <si>
    <t>1.3.2012.</t>
  </si>
  <si>
    <t>EV-MV 20/12</t>
  </si>
  <si>
    <t>Nabava materijala za održavanje javne rasvjete</t>
  </si>
  <si>
    <r>
      <t xml:space="preserve">325.000,00 </t>
    </r>
    <r>
      <rPr>
        <sz val="8"/>
        <color indexed="10"/>
        <rFont val="Times New Roman"/>
        <family val="1"/>
      </rPr>
      <t xml:space="preserve">    </t>
    </r>
    <r>
      <rPr>
        <strike/>
        <sz val="8"/>
        <color indexed="10"/>
        <rFont val="Times New Roman"/>
        <family val="1"/>
      </rPr>
      <t xml:space="preserve">320.000,00  </t>
    </r>
    <r>
      <rPr>
        <sz val="8"/>
        <color indexed="17"/>
        <rFont val="Times New Roman"/>
        <family val="1"/>
      </rPr>
      <t>400.000,00</t>
    </r>
  </si>
  <si>
    <t>Otvoreni postupak</t>
  </si>
  <si>
    <r>
      <t>veljača</t>
    </r>
    <r>
      <rPr>
        <sz val="8"/>
        <color indexed="8"/>
        <rFont val="Times New Roman"/>
        <family val="1"/>
      </rPr>
      <t xml:space="preserve">      </t>
    </r>
    <r>
      <rPr>
        <sz val="8"/>
        <color indexed="17"/>
        <rFont val="Times New Roman"/>
        <family val="1"/>
      </rPr>
      <t>lipanj</t>
    </r>
  </si>
  <si>
    <r>
      <t>12 mjesec</t>
    </r>
    <r>
      <rPr>
        <sz val="8"/>
        <rFont val="Times New Roman"/>
        <family val="1"/>
      </rPr>
      <t xml:space="preserve">i     </t>
    </r>
    <r>
      <rPr>
        <sz val="8"/>
        <color indexed="10"/>
        <rFont val="Times New Roman"/>
        <family val="1"/>
      </rPr>
      <t xml:space="preserve">                  do 31.12.2012.g.</t>
    </r>
  </si>
  <si>
    <r>
      <t xml:space="preserve">15.3.2012          </t>
    </r>
    <r>
      <rPr>
        <sz val="8"/>
        <color indexed="10"/>
        <rFont val="Times New Roman"/>
        <family val="1"/>
      </rPr>
      <t xml:space="preserve">4.6.2012..     </t>
    </r>
    <r>
      <rPr>
        <sz val="8"/>
        <color indexed="17"/>
        <rFont val="Times New Roman"/>
        <family val="1"/>
      </rPr>
      <t>20.6.2012.</t>
    </r>
  </si>
  <si>
    <r>
      <t xml:space="preserve">DA              </t>
    </r>
    <r>
      <rPr>
        <sz val="8"/>
        <color indexed="17"/>
        <rFont val="Times New Roman"/>
        <family val="1"/>
      </rPr>
      <t>DA</t>
    </r>
  </si>
  <si>
    <r>
      <t xml:space="preserve">27.3.2012. </t>
    </r>
    <r>
      <rPr>
        <sz val="8"/>
        <color indexed="17"/>
        <rFont val="Times New Roman"/>
        <family val="1"/>
      </rPr>
      <t>21.6.2012.</t>
    </r>
  </si>
  <si>
    <r>
      <t xml:space="preserve">320.000,00 </t>
    </r>
    <r>
      <rPr>
        <sz val="8"/>
        <color indexed="17"/>
        <rFont val="Times New Roman"/>
        <family val="1"/>
      </rPr>
      <t>400.000,00</t>
    </r>
  </si>
  <si>
    <r>
      <t xml:space="preserve">23.3.2012. </t>
    </r>
    <r>
      <rPr>
        <sz val="8"/>
        <color indexed="17"/>
        <rFont val="Times New Roman"/>
        <family val="1"/>
      </rPr>
      <t>27.6.2012.</t>
    </r>
  </si>
  <si>
    <r>
      <t xml:space="preserve">16.4.2012.  </t>
    </r>
    <r>
      <rPr>
        <sz val="8"/>
        <color indexed="17"/>
        <rFont val="Times New Roman"/>
        <family val="1"/>
      </rPr>
      <t>17.7.2012.</t>
    </r>
  </si>
  <si>
    <r>
      <t xml:space="preserve">16.5.2012. PONIŠ </t>
    </r>
    <r>
      <rPr>
        <sz val="7"/>
        <color indexed="17"/>
        <rFont val="Times New Roman"/>
        <family val="1"/>
      </rPr>
      <t>23.7.2012. ODAB</t>
    </r>
  </si>
  <si>
    <r>
      <t xml:space="preserve">10 dana        </t>
    </r>
    <r>
      <rPr>
        <sz val="8"/>
        <color indexed="17"/>
        <rFont val="Times New Roman"/>
        <family val="1"/>
      </rPr>
      <t>10 dana</t>
    </r>
  </si>
  <si>
    <r>
      <t xml:space="preserve">PONIŠTENJE </t>
    </r>
    <r>
      <rPr>
        <sz val="7"/>
        <color indexed="17"/>
        <rFont val="Times New Roman"/>
        <family val="1"/>
      </rPr>
      <t>22.8.2012.</t>
    </r>
  </si>
  <si>
    <t>zbog povećanja PDV-a IVICA smanjio sa 325000 na 320000</t>
  </si>
  <si>
    <t>SUKLADNO ZAHTJEVU OD 6.6.2012 PROMIJENJEN TERNMIN POČETKA NABAVE.</t>
  </si>
  <si>
    <t>SUKLADNO ZAHTJEVU OD 14.6.2012 PROMIJENJENA PROCIJENJENA VRIJEDNOST</t>
  </si>
  <si>
    <t>Usluge bravarskih radova za potrebe javne rasvjete</t>
  </si>
  <si>
    <t>21.6.2012.</t>
  </si>
  <si>
    <t>28.6.2012.</t>
  </si>
  <si>
    <t>Nabava božićnih ukrasa</t>
  </si>
  <si>
    <r>
      <t xml:space="preserve">32.500,00    </t>
    </r>
    <r>
      <rPr>
        <sz val="8"/>
        <color indexed="10"/>
        <rFont val="Times New Roman"/>
        <family val="1"/>
      </rPr>
      <t xml:space="preserve">  32.000,00</t>
    </r>
  </si>
  <si>
    <t>zbog povećanja PDV-a IVICA smanjio sa 32500 na 32000</t>
  </si>
  <si>
    <t>EV-MV 21/12</t>
  </si>
  <si>
    <t>Nabava pločica s adresom i kućnim brojem</t>
  </si>
  <si>
    <r>
      <t xml:space="preserve">121.500,00  </t>
    </r>
    <r>
      <rPr>
        <sz val="8"/>
        <color indexed="10"/>
        <rFont val="Times New Roman"/>
        <family val="1"/>
      </rPr>
      <t xml:space="preserve">   120.000,00</t>
    </r>
  </si>
  <si>
    <t>14.2.2012.</t>
  </si>
  <si>
    <t>6.6.2012.</t>
  </si>
  <si>
    <t>12 MJESECI</t>
  </si>
  <si>
    <t>zbog povećanja PDV-a IVICA smanjio sa 121500 na 120000</t>
  </si>
  <si>
    <t>Usluga postavljanja stupova za ulične ploče</t>
  </si>
  <si>
    <t>Nabava sifona i slivničkih rešetki</t>
  </si>
  <si>
    <t>Usluge čišćenja odvodnih kanala</t>
  </si>
  <si>
    <r>
      <t>48.700,00</t>
    </r>
    <r>
      <rPr>
        <sz val="8"/>
        <color indexed="10"/>
        <rFont val="Times New Roman"/>
        <family val="1"/>
      </rPr>
      <t xml:space="preserve">     48.000,00</t>
    </r>
  </si>
  <si>
    <t>Nabava ukrasnog drveća</t>
  </si>
  <si>
    <r>
      <t xml:space="preserve">69.100,00 </t>
    </r>
    <r>
      <rPr>
        <sz val="8"/>
        <color indexed="10"/>
        <rFont val="Times New Roman"/>
        <family val="1"/>
      </rPr>
      <t xml:space="preserve">    68.000,00</t>
    </r>
  </si>
  <si>
    <t>zbog povećanja PDV-a IVICA smanjio sa 69100 na 68000</t>
  </si>
  <si>
    <t>Nabava ukrasnog grmlja</t>
  </si>
  <si>
    <r>
      <t>69.100,00</t>
    </r>
    <r>
      <rPr>
        <sz val="8"/>
        <color indexed="10"/>
        <rFont val="Times New Roman"/>
        <family val="1"/>
      </rPr>
      <t xml:space="preserve">     68.000,00</t>
    </r>
  </si>
  <si>
    <t>Nabava cvijeća</t>
  </si>
  <si>
    <r>
      <t xml:space="preserve">24.300,00  </t>
    </r>
    <r>
      <rPr>
        <sz val="8"/>
        <color indexed="10"/>
        <rFont val="Times New Roman"/>
        <family val="1"/>
      </rPr>
      <t xml:space="preserve">   23.000,00</t>
    </r>
  </si>
  <si>
    <t>zbog povećanja PDV-a IVICA smanjio sa 24300 na 23000</t>
  </si>
  <si>
    <t>Nabava repromaterijala u poljoprivredi</t>
  </si>
  <si>
    <t>Nabava drvenih letvi za klupe</t>
  </si>
  <si>
    <t>Usluge izvođenja visinskih radova (iznad 10m)</t>
  </si>
  <si>
    <t>Izrada projektne dokumentacije za komunalnu opremu</t>
  </si>
  <si>
    <r>
      <t>56.900,00</t>
    </r>
    <r>
      <rPr>
        <sz val="8"/>
        <color indexed="10"/>
        <rFont val="Times New Roman"/>
        <family val="1"/>
      </rPr>
      <t xml:space="preserve">     56.000,00</t>
    </r>
  </si>
  <si>
    <t>zbog povećanja PDV-a IVICA smanjio sa 56900 na 56000</t>
  </si>
  <si>
    <t>Nabava opreme za održavanje dječijih igrališta</t>
  </si>
  <si>
    <t>Nabava građevinskog materijala za održavanje javnih površina</t>
  </si>
  <si>
    <t>Nabava materijala za sustave navodnjavanja</t>
  </si>
  <si>
    <t>EV-MV 22/12</t>
  </si>
  <si>
    <t>Građevinski radovi za održavanje javnih površina</t>
  </si>
  <si>
    <r>
      <t>747.000,00</t>
    </r>
    <r>
      <rPr>
        <sz val="8"/>
        <color indexed="10"/>
        <rFont val="Times New Roman"/>
        <family val="1"/>
      </rPr>
      <t xml:space="preserve">     560.000,00</t>
    </r>
  </si>
  <si>
    <r>
      <t>12 mjesec</t>
    </r>
    <r>
      <rPr>
        <sz val="8"/>
        <rFont val="Times New Roman"/>
        <family val="1"/>
      </rPr>
      <t>i</t>
    </r>
    <r>
      <rPr>
        <sz val="8"/>
        <color indexed="10"/>
        <rFont val="Times New Roman"/>
        <family val="1"/>
      </rPr>
      <t xml:space="preserve">                     do 31.12.2012.g.</t>
    </r>
  </si>
  <si>
    <r>
      <t xml:space="preserve">735000 kn </t>
    </r>
    <r>
      <rPr>
        <sz val="8"/>
        <color indexed="10"/>
        <rFont val="Times New Roman"/>
        <family val="1"/>
      </rPr>
      <t>20.3. zaključkom smanjena vrijednost na 560.000,00kn</t>
    </r>
  </si>
  <si>
    <t>2.4.12.</t>
  </si>
  <si>
    <t>22.5.2012.</t>
  </si>
  <si>
    <t>Na zahtjev Maje smanjena procijenjena vrijednost sa 747000 na 560000 prije 1 izmjene PN</t>
  </si>
  <si>
    <t>Usluga nadzora nad građevinskim radovima</t>
  </si>
  <si>
    <r>
      <t xml:space="preserve">65.000,00   </t>
    </r>
    <r>
      <rPr>
        <sz val="8"/>
        <color indexed="10"/>
        <rFont val="Times New Roman"/>
        <family val="1"/>
      </rPr>
      <t xml:space="preserve">  40.000,00</t>
    </r>
  </si>
  <si>
    <t>Na zahtjev Maje smanjena procijenjena vrijednost sa 65000 na 40000 prije 1 izmjene PN</t>
  </si>
  <si>
    <t>.---------------------</t>
  </si>
  <si>
    <t>Nabava parkovnih klupa i koševa za otpatke</t>
  </si>
  <si>
    <r>
      <t xml:space="preserve">56.900,00 </t>
    </r>
    <r>
      <rPr>
        <sz val="8"/>
        <color indexed="10"/>
        <rFont val="Times New Roman"/>
        <family val="1"/>
      </rPr>
      <t xml:space="preserve">    56.000,00</t>
    </r>
  </si>
  <si>
    <t>.----------------------------------------------------------------------------------------------------------</t>
  </si>
  <si>
    <t>BRIŠE SE</t>
  </si>
  <si>
    <t>.------------------------------------------------</t>
  </si>
  <si>
    <t>. 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</si>
  <si>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NABAVA SE BRIŠE SUKLADNO ZAHTJEVU OD 6.6.2012.</t>
  </si>
  <si>
    <t>Nabava i  postavljanja plažne ograde (plutače)</t>
  </si>
  <si>
    <t>Usluga čišćenja grafita</t>
  </si>
  <si>
    <r>
      <t xml:space="preserve">20.300,00  </t>
    </r>
    <r>
      <rPr>
        <sz val="8"/>
        <color indexed="10"/>
        <rFont val="Times New Roman"/>
        <family val="1"/>
      </rPr>
      <t xml:space="preserve">   20.000,00</t>
    </r>
  </si>
  <si>
    <t>zbog povećanja PDV-a IVICA smanjio sa 20300 na 20000</t>
  </si>
  <si>
    <t>Nabava materijala za održavanje autobusnih nadstrešnica</t>
  </si>
  <si>
    <t>Radna i zaštitna obuća</t>
  </si>
  <si>
    <t>Radna i zaštitna odjeća</t>
  </si>
  <si>
    <t>Nabava kamenog postolja za spomenik u Kaštel Kambelovcu</t>
  </si>
  <si>
    <t>6.7.2012.</t>
  </si>
  <si>
    <t>9.7.2012.</t>
  </si>
  <si>
    <t>NABAVA SE DODAJE SUKLADNO ZAHTJEVU OD 6.6.2012.</t>
  </si>
  <si>
    <t>CRVENOM BOJOM - su oznažene izmjene u odnosu na osnovni plan nabave</t>
  </si>
  <si>
    <t>PLAVOM BOJOM - su označene nove nabave koje su nadodane u odnosu na osnovni plan nabave</t>
  </si>
  <si>
    <t>ZELENOM BOJOM - su označene izmjene nakon 1 izmjene i dopune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</si>
</sst>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d&quot;, &quot;mmmm\ yy"/>
    <numFmt numFmtId="166" formatCode="dd/mm/yy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Calibri"/>
      <family val="2"/>
    </font>
    <font>
      <sz val="11"/>
      <color indexed="12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  <font>
      <sz val="7"/>
      <color indexed="12"/>
      <name val="Times New Roman"/>
      <family val="1"/>
    </font>
    <font>
      <sz val="8"/>
      <color indexed="40"/>
      <name val="Times New Roman"/>
      <family val="1"/>
    </font>
    <font>
      <sz val="8"/>
      <color indexed="20"/>
      <name val="Times New Roman"/>
      <family val="1"/>
    </font>
    <font>
      <sz val="8"/>
      <name val="Times New Roman"/>
      <family val="1"/>
    </font>
    <font>
      <sz val="8"/>
      <color indexed="28"/>
      <name val="Times New Roman"/>
      <family val="1"/>
    </font>
    <font>
      <strike/>
      <sz val="8"/>
      <name val="Times New Roman"/>
      <family val="1"/>
    </font>
    <font>
      <strike/>
      <sz val="8"/>
      <color indexed="17"/>
      <name val="Times New Roman"/>
      <family val="1"/>
    </font>
    <font>
      <b/>
      <sz val="8"/>
      <name val="Times New Roman"/>
      <family val="1"/>
    </font>
    <font>
      <sz val="12"/>
      <color indexed="12"/>
      <name val="Times New Roman"/>
      <family val="1"/>
    </font>
    <font>
      <sz val="6"/>
      <color indexed="8"/>
      <name val="Calibri"/>
      <family val="2"/>
    </font>
    <font>
      <sz val="7"/>
      <name val="Times New Roman"/>
      <family val="1"/>
    </font>
    <font>
      <strike/>
      <sz val="8"/>
      <color indexed="10"/>
      <name val="Times New Roman"/>
      <family val="1"/>
    </font>
    <font>
      <strike/>
      <sz val="8"/>
      <color indexed="8"/>
      <name val="Times New Roman"/>
      <family val="1"/>
    </font>
    <font>
      <sz val="7"/>
      <color indexed="17"/>
      <name val="Times New Roman"/>
      <family val="1"/>
    </font>
    <font>
      <b/>
      <sz val="11"/>
      <color indexed="10"/>
      <name val="Calibri"/>
      <family val="2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8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9" fillId="48" borderId="7" applyNumberFormat="0" applyAlignment="0" applyProtection="0"/>
    <xf numFmtId="0" fontId="60" fillId="48" borderId="8" applyNumberFormat="0" applyAlignment="0" applyProtection="0"/>
    <xf numFmtId="0" fontId="12" fillId="0" borderId="9" applyNumberFormat="0" applyFill="0" applyAlignment="0" applyProtection="0"/>
    <xf numFmtId="0" fontId="6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6" fillId="51" borderId="0" applyNumberFormat="0" applyBorder="0" applyAlignment="0" applyProtection="0"/>
    <xf numFmtId="0" fontId="0" fillId="52" borderId="13" applyNumberFormat="0" applyAlignment="0" applyProtection="0"/>
    <xf numFmtId="0" fontId="14" fillId="39" borderId="14" applyNumberFormat="0" applyAlignment="0" applyProtection="0"/>
    <xf numFmtId="9" fontId="1" fillId="0" borderId="0" applyFill="0" applyBorder="0" applyAlignment="0" applyProtection="0"/>
    <xf numFmtId="0" fontId="67" fillId="0" borderId="15" applyNumberFormat="0" applyFill="0" applyAlignment="0" applyProtection="0"/>
    <xf numFmtId="0" fontId="68" fillId="53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54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8" fillId="4" borderId="0" xfId="0" applyFont="1" applyFill="1" applyAlignment="1">
      <alignment horizontal="right" vertical="center"/>
    </xf>
    <xf numFmtId="164" fontId="18" fillId="4" borderId="0" xfId="0" applyNumberFormat="1" applyFont="1" applyFill="1" applyAlignment="1">
      <alignment horizontal="right" vertical="center"/>
    </xf>
    <xf numFmtId="0" fontId="0" fillId="39" borderId="0" xfId="0" applyFill="1" applyAlignment="1">
      <alignment horizontal="right" vertical="center"/>
    </xf>
    <xf numFmtId="0" fontId="19" fillId="4" borderId="0" xfId="0" applyFont="1" applyFill="1" applyAlignment="1">
      <alignment horizontal="right" vertical="center"/>
    </xf>
    <xf numFmtId="164" fontId="19" fillId="4" borderId="0" xfId="0" applyNumberFormat="1" applyFont="1" applyFill="1" applyAlignment="1">
      <alignment horizontal="right" vertical="center"/>
    </xf>
    <xf numFmtId="4" fontId="0" fillId="16" borderId="0" xfId="0" applyNumberFormat="1" applyFill="1" applyAlignment="1">
      <alignment horizontal="right" vertical="center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55" borderId="20" xfId="0" applyFill="1" applyBorder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4" fillId="7" borderId="21" xfId="0" applyFont="1" applyFill="1" applyBorder="1" applyAlignment="1">
      <alignment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39" borderId="22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164" fontId="26" fillId="4" borderId="22" xfId="0" applyNumberFormat="1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164" fontId="26" fillId="7" borderId="22" xfId="0" applyNumberFormat="1" applyFont="1" applyFill="1" applyBorder="1" applyAlignment="1">
      <alignment horizontal="center" vertical="center" wrapText="1"/>
    </xf>
    <xf numFmtId="4" fontId="27" fillId="7" borderId="22" xfId="0" applyNumberFormat="1" applyFont="1" applyFill="1" applyBorder="1" applyAlignment="1">
      <alignment horizontal="center" vertical="center" wrapText="1"/>
    </xf>
    <xf numFmtId="4" fontId="24" fillId="7" borderId="22" xfId="0" applyNumberFormat="1" applyFont="1" applyFill="1" applyBorder="1" applyAlignment="1">
      <alignment horizontal="center" vertical="center" wrapText="1"/>
    </xf>
    <xf numFmtId="0" fontId="24" fillId="7" borderId="23" xfId="0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0" fontId="29" fillId="50" borderId="20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0" fillId="52" borderId="0" xfId="0" applyFill="1" applyBorder="1" applyAlignment="1">
      <alignment/>
    </xf>
    <xf numFmtId="0" fontId="20" fillId="52" borderId="26" xfId="0" applyFont="1" applyFill="1" applyBorder="1" applyAlignment="1">
      <alignment vertical="center"/>
    </xf>
    <xf numFmtId="0" fontId="20" fillId="52" borderId="27" xfId="0" applyFont="1" applyFill="1" applyBorder="1" applyAlignment="1">
      <alignment horizontal="center" vertical="center"/>
    </xf>
    <xf numFmtId="0" fontId="20" fillId="52" borderId="27" xfId="0" applyFont="1" applyFill="1" applyBorder="1" applyAlignment="1">
      <alignment horizontal="left" vertical="center" wrapText="1"/>
    </xf>
    <xf numFmtId="0" fontId="20" fillId="52" borderId="27" xfId="0" applyFont="1" applyFill="1" applyBorder="1" applyAlignment="1">
      <alignment horizontal="right" vertical="center" wrapText="1"/>
    </xf>
    <xf numFmtId="0" fontId="31" fillId="52" borderId="27" xfId="0" applyFont="1" applyFill="1" applyBorder="1" applyAlignment="1">
      <alignment horizontal="right" vertical="center"/>
    </xf>
    <xf numFmtId="164" fontId="31" fillId="52" borderId="27" xfId="0" applyNumberFormat="1" applyFont="1" applyFill="1" applyBorder="1" applyAlignment="1">
      <alignment horizontal="right" vertical="center"/>
    </xf>
    <xf numFmtId="0" fontId="20" fillId="52" borderId="28" xfId="0" applyFont="1" applyFill="1" applyBorder="1" applyAlignment="1">
      <alignment horizontal="right" vertical="center"/>
    </xf>
    <xf numFmtId="0" fontId="31" fillId="52" borderId="28" xfId="0" applyFont="1" applyFill="1" applyBorder="1" applyAlignment="1">
      <alignment horizontal="right" vertical="center"/>
    </xf>
    <xf numFmtId="164" fontId="31" fillId="52" borderId="28" xfId="0" applyNumberFormat="1" applyFont="1" applyFill="1" applyBorder="1" applyAlignment="1">
      <alignment horizontal="right" vertical="center"/>
    </xf>
    <xf numFmtId="4" fontId="20" fillId="52" borderId="28" xfId="0" applyNumberFormat="1" applyFont="1" applyFill="1" applyBorder="1" applyAlignment="1">
      <alignment horizontal="right" vertical="center"/>
    </xf>
    <xf numFmtId="0" fontId="20" fillId="52" borderId="29" xfId="0" applyFont="1" applyFill="1" applyBorder="1" applyAlignment="1">
      <alignment horizontal="center" vertical="center"/>
    </xf>
    <xf numFmtId="0" fontId="20" fillId="52" borderId="30" xfId="0" applyFont="1" applyFill="1" applyBorder="1" applyAlignment="1">
      <alignment horizontal="center" vertical="center"/>
    </xf>
    <xf numFmtId="0" fontId="0" fillId="52" borderId="19" xfId="0" applyFill="1" applyBorder="1" applyAlignment="1">
      <alignment/>
    </xf>
    <xf numFmtId="0" fontId="0" fillId="52" borderId="20" xfId="0" applyFill="1" applyBorder="1" applyAlignment="1">
      <alignment/>
    </xf>
    <xf numFmtId="0" fontId="20" fillId="52" borderId="20" xfId="0" applyFont="1" applyFill="1" applyBorder="1" applyAlignment="1">
      <alignment horizontal="center" vertical="center" wrapText="1"/>
    </xf>
    <xf numFmtId="0" fontId="21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right" vertical="center" wrapText="1"/>
    </xf>
    <xf numFmtId="4" fontId="20" fillId="52" borderId="20" xfId="0" applyNumberFormat="1" applyFont="1" applyFill="1" applyBorder="1" applyAlignment="1">
      <alignment horizontal="center" vertical="center" wrapText="1"/>
    </xf>
    <xf numFmtId="0" fontId="20" fillId="52" borderId="20" xfId="0" applyNumberFormat="1" applyFont="1" applyFill="1" applyBorder="1" applyAlignment="1">
      <alignment horizontal="center" vertical="center" wrapText="1"/>
    </xf>
    <xf numFmtId="0" fontId="0" fillId="52" borderId="0" xfId="0" applyFill="1" applyAlignment="1">
      <alignment/>
    </xf>
    <xf numFmtId="0" fontId="0" fillId="52" borderId="0" xfId="0" applyFill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left" vertical="center" wrapText="1"/>
    </xf>
    <xf numFmtId="4" fontId="20" fillId="0" borderId="32" xfId="0" applyNumberFormat="1" applyFont="1" applyFill="1" applyBorder="1" applyAlignment="1">
      <alignment horizontal="right" vertical="center" wrapText="1"/>
    </xf>
    <xf numFmtId="4" fontId="31" fillId="0" borderId="32" xfId="0" applyNumberFormat="1" applyFont="1" applyFill="1" applyBorder="1" applyAlignment="1">
      <alignment horizontal="right" vertical="center"/>
    </xf>
    <xf numFmtId="164" fontId="31" fillId="0" borderId="32" xfId="0" applyNumberFormat="1" applyFont="1" applyFill="1" applyBorder="1" applyAlignment="1">
      <alignment horizontal="right" vertical="center"/>
    </xf>
    <xf numFmtId="4" fontId="20" fillId="0" borderId="32" xfId="0" applyNumberFormat="1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4" fontId="20" fillId="0" borderId="20" xfId="0" applyNumberFormat="1" applyFont="1" applyFill="1" applyBorder="1" applyAlignment="1">
      <alignment horizontal="center" vertical="center" wrapText="1"/>
    </xf>
    <xf numFmtId="9" fontId="20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4" fontId="33" fillId="0" borderId="32" xfId="0" applyNumberFormat="1" applyFont="1" applyFill="1" applyBorder="1" applyAlignment="1">
      <alignment horizontal="right" vertical="center"/>
    </xf>
    <xf numFmtId="4" fontId="33" fillId="0" borderId="25" xfId="0" applyNumberFormat="1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4" fontId="33" fillId="0" borderId="38" xfId="0" applyNumberFormat="1" applyFont="1" applyFill="1" applyBorder="1" applyAlignment="1">
      <alignment horizontal="right" vertical="center"/>
    </xf>
    <xf numFmtId="0" fontId="33" fillId="0" borderId="33" xfId="0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4" fontId="33" fillId="0" borderId="39" xfId="0" applyNumberFormat="1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52" borderId="46" xfId="0" applyFont="1" applyFill="1" applyBorder="1" applyAlignment="1">
      <alignment vertical="center"/>
    </xf>
    <xf numFmtId="0" fontId="20" fillId="52" borderId="47" xfId="0" applyFont="1" applyFill="1" applyBorder="1" applyAlignment="1">
      <alignment horizontal="center" vertical="center"/>
    </xf>
    <xf numFmtId="0" fontId="20" fillId="52" borderId="47" xfId="0" applyFont="1" applyFill="1" applyBorder="1" applyAlignment="1">
      <alignment horizontal="left" vertical="center" wrapText="1"/>
    </xf>
    <xf numFmtId="0" fontId="20" fillId="52" borderId="47" xfId="0" applyFont="1" applyFill="1" applyBorder="1" applyAlignment="1">
      <alignment horizontal="right" vertical="center" wrapText="1"/>
    </xf>
    <xf numFmtId="4" fontId="31" fillId="52" borderId="38" xfId="0" applyNumberFormat="1" applyFont="1" applyFill="1" applyBorder="1" applyAlignment="1">
      <alignment horizontal="right" vertical="center"/>
    </xf>
    <xf numFmtId="164" fontId="31" fillId="52" borderId="38" xfId="0" applyNumberFormat="1" applyFont="1" applyFill="1" applyBorder="1" applyAlignment="1">
      <alignment horizontal="right" vertical="center"/>
    </xf>
    <xf numFmtId="0" fontId="20" fillId="52" borderId="47" xfId="0" applyFont="1" applyFill="1" applyBorder="1" applyAlignment="1">
      <alignment horizontal="right" vertical="center"/>
    </xf>
    <xf numFmtId="0" fontId="31" fillId="52" borderId="47" xfId="0" applyFont="1" applyFill="1" applyBorder="1" applyAlignment="1">
      <alignment horizontal="right" vertical="center"/>
    </xf>
    <xf numFmtId="4" fontId="20" fillId="52" borderId="47" xfId="0" applyNumberFormat="1" applyFont="1" applyFill="1" applyBorder="1" applyAlignment="1">
      <alignment horizontal="right" vertical="center"/>
    </xf>
    <xf numFmtId="0" fontId="20" fillId="52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4" fontId="20" fillId="0" borderId="35" xfId="0" applyNumberFormat="1" applyFont="1" applyFill="1" applyBorder="1" applyAlignment="1">
      <alignment horizontal="right" vertical="center" wrapText="1"/>
    </xf>
    <xf numFmtId="4" fontId="31" fillId="0" borderId="35" xfId="0" applyNumberFormat="1" applyFont="1" applyFill="1" applyBorder="1" applyAlignment="1">
      <alignment horizontal="right" vertical="center"/>
    </xf>
    <xf numFmtId="164" fontId="31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4" fontId="31" fillId="4" borderId="35" xfId="0" applyNumberFormat="1" applyFont="1" applyFill="1" applyBorder="1" applyAlignment="1">
      <alignment horizontal="right" vertical="center"/>
    </xf>
    <xf numFmtId="164" fontId="31" fillId="4" borderId="35" xfId="0" applyNumberFormat="1" applyFont="1" applyFill="1" applyBorder="1" applyAlignment="1">
      <alignment horizontal="right" vertical="center"/>
    </xf>
    <xf numFmtId="4" fontId="20" fillId="16" borderId="35" xfId="0" applyNumberFormat="1" applyFont="1" applyFill="1" applyBorder="1" applyAlignment="1">
      <alignment horizontal="right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vertical="center"/>
    </xf>
    <xf numFmtId="0" fontId="20" fillId="0" borderId="5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4" fontId="20" fillId="0" borderId="52" xfId="0" applyNumberFormat="1" applyFont="1" applyFill="1" applyBorder="1" applyAlignment="1">
      <alignment horizontal="right" vertical="center" wrapText="1"/>
    </xf>
    <xf numFmtId="4" fontId="31" fillId="0" borderId="52" xfId="0" applyNumberFormat="1" applyFont="1" applyFill="1" applyBorder="1" applyAlignment="1">
      <alignment horizontal="right" vertical="center"/>
    </xf>
    <xf numFmtId="164" fontId="31" fillId="0" borderId="52" xfId="0" applyNumberFormat="1" applyFont="1" applyFill="1" applyBorder="1" applyAlignment="1">
      <alignment horizontal="right" vertical="center"/>
    </xf>
    <xf numFmtId="4" fontId="31" fillId="4" borderId="52" xfId="0" applyNumberFormat="1" applyFont="1" applyFill="1" applyBorder="1" applyAlignment="1">
      <alignment horizontal="right" vertical="center"/>
    </xf>
    <xf numFmtId="164" fontId="31" fillId="4" borderId="52" xfId="0" applyNumberFormat="1" applyFont="1" applyFill="1" applyBorder="1" applyAlignment="1">
      <alignment horizontal="right" vertical="center"/>
    </xf>
    <xf numFmtId="4" fontId="20" fillId="16" borderId="52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4" fontId="33" fillId="0" borderId="53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vertical="center"/>
    </xf>
    <xf numFmtId="4" fontId="31" fillId="0" borderId="20" xfId="0" applyNumberFormat="1" applyFont="1" applyFill="1" applyBorder="1" applyAlignment="1">
      <alignment horizontal="right" vertical="center"/>
    </xf>
    <xf numFmtId="164" fontId="31" fillId="0" borderId="20" xfId="0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center" vertical="center"/>
    </xf>
    <xf numFmtId="4" fontId="20" fillId="0" borderId="52" xfId="0" applyNumberFormat="1" applyFont="1" applyFill="1" applyBorder="1" applyAlignment="1">
      <alignment horizontal="right" vertical="center"/>
    </xf>
    <xf numFmtId="4" fontId="33" fillId="0" borderId="52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/>
    </xf>
    <xf numFmtId="4" fontId="20" fillId="0" borderId="53" xfId="0" applyNumberFormat="1" applyFont="1" applyFill="1" applyBorder="1" applyAlignment="1">
      <alignment horizontal="right" vertical="center"/>
    </xf>
    <xf numFmtId="4" fontId="37" fillId="0" borderId="53" xfId="0" applyNumberFormat="1" applyFont="1" applyFill="1" applyBorder="1" applyAlignment="1">
      <alignment horizontal="right" vertical="center"/>
    </xf>
    <xf numFmtId="4" fontId="20" fillId="0" borderId="41" xfId="0" applyNumberFormat="1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4" fontId="20" fillId="14" borderId="20" xfId="0" applyNumberFormat="1" applyFont="1" applyFill="1" applyBorder="1" applyAlignment="1">
      <alignment horizontal="center" vertical="center" wrapText="1"/>
    </xf>
    <xf numFmtId="0" fontId="20" fillId="14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4" fontId="33" fillId="0" borderId="41" xfId="0" applyNumberFormat="1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left" vertical="center" wrapText="1"/>
    </xf>
    <xf numFmtId="4" fontId="38" fillId="0" borderId="20" xfId="0" applyNumberFormat="1" applyFont="1" applyFill="1" applyBorder="1" applyAlignment="1">
      <alignment horizontal="right" vertical="center" wrapText="1"/>
    </xf>
    <xf numFmtId="4" fontId="20" fillId="2" borderId="20" xfId="0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vertical="center"/>
    </xf>
    <xf numFmtId="0" fontId="20" fillId="39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4" fontId="20" fillId="0" borderId="44" xfId="0" applyNumberFormat="1" applyFont="1" applyFill="1" applyBorder="1" applyAlignment="1">
      <alignment horizontal="right" vertical="center" wrapText="1"/>
    </xf>
    <xf numFmtId="4" fontId="31" fillId="4" borderId="44" xfId="0" applyNumberFormat="1" applyFont="1" applyFill="1" applyBorder="1" applyAlignment="1">
      <alignment horizontal="right" vertical="center"/>
    </xf>
    <xf numFmtId="164" fontId="31" fillId="4" borderId="44" xfId="0" applyNumberFormat="1" applyFont="1" applyFill="1" applyBorder="1" applyAlignment="1">
      <alignment horizontal="right" vertical="center"/>
    </xf>
    <xf numFmtId="4" fontId="20" fillId="39" borderId="44" xfId="0" applyNumberFormat="1" applyFont="1" applyFill="1" applyBorder="1" applyAlignment="1">
      <alignment horizontal="right" vertical="center"/>
    </xf>
    <xf numFmtId="4" fontId="20" fillId="16" borderId="44" xfId="0" applyNumberFormat="1" applyFont="1" applyFill="1" applyBorder="1" applyAlignment="1">
      <alignment horizontal="right" vertical="center"/>
    </xf>
    <xf numFmtId="0" fontId="20" fillId="0" borderId="60" xfId="0" applyFont="1" applyFill="1" applyBorder="1" applyAlignment="1">
      <alignment horizontal="center" vertical="center"/>
    </xf>
    <xf numFmtId="0" fontId="20" fillId="52" borderId="26" xfId="0" applyFont="1" applyFill="1" applyBorder="1" applyAlignment="1">
      <alignment horizontal="left" vertical="center"/>
    </xf>
    <xf numFmtId="0" fontId="20" fillId="52" borderId="27" xfId="0" applyFont="1" applyFill="1" applyBorder="1" applyAlignment="1">
      <alignment horizontal="left" vertical="center"/>
    </xf>
    <xf numFmtId="0" fontId="20" fillId="52" borderId="27" xfId="0" applyFont="1" applyFill="1" applyBorder="1" applyAlignment="1">
      <alignment horizontal="right" vertical="center"/>
    </xf>
    <xf numFmtId="4" fontId="20" fillId="52" borderId="27" xfId="0" applyNumberFormat="1" applyFont="1" applyFill="1" applyBorder="1" applyAlignment="1">
      <alignment horizontal="right" vertical="center"/>
    </xf>
    <xf numFmtId="0" fontId="0" fillId="52" borderId="19" xfId="0" applyFill="1" applyBorder="1" applyAlignment="1">
      <alignment/>
    </xf>
    <xf numFmtId="0" fontId="0" fillId="52" borderId="20" xfId="0" applyFill="1" applyBorder="1" applyAlignment="1">
      <alignment/>
    </xf>
    <xf numFmtId="0" fontId="20" fillId="2" borderId="35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left" vertical="center" wrapText="1"/>
    </xf>
    <xf numFmtId="4" fontId="20" fillId="2" borderId="35" xfId="0" applyNumberFormat="1" applyFont="1" applyFill="1" applyBorder="1" applyAlignment="1">
      <alignment horizontal="right" vertical="center" wrapText="1"/>
    </xf>
    <xf numFmtId="4" fontId="31" fillId="2" borderId="35" xfId="0" applyNumberFormat="1" applyFont="1" applyFill="1" applyBorder="1" applyAlignment="1">
      <alignment horizontal="right" vertical="center"/>
    </xf>
    <xf numFmtId="164" fontId="31" fillId="2" borderId="35" xfId="0" applyNumberFormat="1" applyFont="1" applyFill="1" applyBorder="1" applyAlignment="1">
      <alignment horizontal="right" vertical="center"/>
    </xf>
    <xf numFmtId="4" fontId="20" fillId="2" borderId="35" xfId="0" applyNumberFormat="1" applyFont="1" applyFill="1" applyBorder="1" applyAlignment="1">
      <alignment horizontal="right" vertical="center"/>
    </xf>
    <xf numFmtId="0" fontId="20" fillId="2" borderId="50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 wrapText="1"/>
    </xf>
    <xf numFmtId="4" fontId="20" fillId="2" borderId="20" xfId="0" applyNumberFormat="1" applyFont="1" applyFill="1" applyBorder="1" applyAlignment="1">
      <alignment horizontal="right" vertical="center" wrapText="1"/>
    </xf>
    <xf numFmtId="9" fontId="20" fillId="2" borderId="20" xfId="0" applyNumberFormat="1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20" fillId="56" borderId="20" xfId="0" applyFont="1" applyFill="1" applyBorder="1" applyAlignment="1">
      <alignment horizontal="center" vertical="center"/>
    </xf>
    <xf numFmtId="4" fontId="31" fillId="4" borderId="20" xfId="0" applyNumberFormat="1" applyFont="1" applyFill="1" applyBorder="1" applyAlignment="1">
      <alignment horizontal="right" vertical="center"/>
    </xf>
    <xf numFmtId="164" fontId="31" fillId="4" borderId="20" xfId="0" applyNumberFormat="1" applyFont="1" applyFill="1" applyBorder="1" applyAlignment="1">
      <alignment horizontal="right" vertical="center"/>
    </xf>
    <xf numFmtId="4" fontId="20" fillId="39" borderId="20" xfId="0" applyNumberFormat="1" applyFont="1" applyFill="1" applyBorder="1" applyAlignment="1">
      <alignment horizontal="right" vertical="center"/>
    </xf>
    <xf numFmtId="4" fontId="20" fillId="16" borderId="20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0" fontId="27" fillId="39" borderId="20" xfId="0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horizontal="left" vertical="center" wrapText="1"/>
    </xf>
    <xf numFmtId="4" fontId="20" fillId="14" borderId="20" xfId="0" applyNumberFormat="1" applyFont="1" applyFill="1" applyBorder="1" applyAlignment="1">
      <alignment horizontal="right" vertical="center" wrapText="1"/>
    </xf>
    <xf numFmtId="4" fontId="31" fillId="14" borderId="20" xfId="0" applyNumberFormat="1" applyFont="1" applyFill="1" applyBorder="1" applyAlignment="1">
      <alignment horizontal="right" vertical="center"/>
    </xf>
    <xf numFmtId="164" fontId="31" fillId="14" borderId="20" xfId="0" applyNumberFormat="1" applyFont="1" applyFill="1" applyBorder="1" applyAlignment="1">
      <alignment horizontal="right" vertical="center"/>
    </xf>
    <xf numFmtId="4" fontId="20" fillId="14" borderId="20" xfId="0" applyNumberFormat="1" applyFont="1" applyFill="1" applyBorder="1" applyAlignment="1">
      <alignment horizontal="right" vertical="center"/>
    </xf>
    <xf numFmtId="4" fontId="27" fillId="3" borderId="20" xfId="0" applyNumberFormat="1" applyFont="1" applyFill="1" applyBorder="1" applyAlignment="1">
      <alignment horizontal="right" vertical="center"/>
    </xf>
    <xf numFmtId="0" fontId="20" fillId="14" borderId="58" xfId="0" applyFont="1" applyFill="1" applyBorder="1" applyAlignment="1">
      <alignment horizontal="center" vertical="center"/>
    </xf>
    <xf numFmtId="0" fontId="20" fillId="14" borderId="19" xfId="0" applyFont="1" applyFill="1" applyBorder="1" applyAlignment="1">
      <alignment horizontal="center" vertical="center"/>
    </xf>
    <xf numFmtId="165" fontId="20" fillId="14" borderId="20" xfId="0" applyNumberFormat="1" applyFont="1" applyFill="1" applyBorder="1" applyAlignment="1">
      <alignment horizontal="center" vertical="center"/>
    </xf>
    <xf numFmtId="0" fontId="20" fillId="14" borderId="37" xfId="0" applyFont="1" applyFill="1" applyBorder="1" applyAlignment="1">
      <alignment horizontal="center" vertical="center"/>
    </xf>
    <xf numFmtId="0" fontId="21" fillId="14" borderId="20" xfId="0" applyFont="1" applyFill="1" applyBorder="1" applyAlignment="1">
      <alignment horizontal="center" vertical="center" wrapText="1"/>
    </xf>
    <xf numFmtId="9" fontId="20" fillId="14" borderId="20" xfId="0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left" vertical="center" wrapText="1"/>
    </xf>
    <xf numFmtId="4" fontId="39" fillId="2" borderId="20" xfId="0" applyNumberFormat="1" applyFont="1" applyFill="1" applyBorder="1" applyAlignment="1">
      <alignment horizontal="right" vertical="center" wrapText="1"/>
    </xf>
    <xf numFmtId="4" fontId="31" fillId="2" borderId="20" xfId="0" applyNumberFormat="1" applyFont="1" applyFill="1" applyBorder="1" applyAlignment="1">
      <alignment horizontal="right" vertical="center"/>
    </xf>
    <xf numFmtId="164" fontId="31" fillId="2" borderId="20" xfId="0" applyNumberFormat="1" applyFont="1" applyFill="1" applyBorder="1" applyAlignment="1">
      <alignment horizontal="right" vertical="center"/>
    </xf>
    <xf numFmtId="4" fontId="20" fillId="2" borderId="20" xfId="0" applyNumberFormat="1" applyFont="1" applyFill="1" applyBorder="1" applyAlignment="1">
      <alignment horizontal="right" vertical="center"/>
    </xf>
    <xf numFmtId="0" fontId="20" fillId="2" borderId="58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20" xfId="0" applyNumberFormat="1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40" fillId="39" borderId="20" xfId="0" applyFont="1" applyFill="1" applyBorder="1" applyAlignment="1">
      <alignment horizontal="center" vertical="center"/>
    </xf>
    <xf numFmtId="0" fontId="40" fillId="56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left" vertical="center" wrapText="1"/>
    </xf>
    <xf numFmtId="4" fontId="40" fillId="0" borderId="20" xfId="0" applyNumberFormat="1" applyFont="1" applyFill="1" applyBorder="1" applyAlignment="1">
      <alignment horizontal="right" vertical="center" wrapText="1"/>
    </xf>
    <xf numFmtId="0" fontId="40" fillId="0" borderId="5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0" fillId="0" borderId="58" xfId="0" applyFont="1" applyFill="1" applyBorder="1" applyAlignment="1">
      <alignment horizontal="left" vertical="center"/>
    </xf>
    <xf numFmtId="4" fontId="31" fillId="36" borderId="20" xfId="0" applyNumberFormat="1" applyFont="1" applyFill="1" applyBorder="1" applyAlignment="1">
      <alignment horizontal="right" vertical="center"/>
    </xf>
    <xf numFmtId="164" fontId="31" fillId="36" borderId="20" xfId="0" applyNumberFormat="1" applyFont="1" applyFill="1" applyBorder="1" applyAlignment="1">
      <alignment horizontal="right" vertical="center"/>
    </xf>
    <xf numFmtId="4" fontId="27" fillId="36" borderId="20" xfId="0" applyNumberFormat="1" applyFont="1" applyFill="1" applyBorder="1" applyAlignment="1">
      <alignment horizontal="right" vertical="center"/>
    </xf>
    <xf numFmtId="4" fontId="31" fillId="26" borderId="20" xfId="0" applyNumberFormat="1" applyFont="1" applyFill="1" applyBorder="1" applyAlignment="1">
      <alignment horizontal="right" vertical="center"/>
    </xf>
    <xf numFmtId="164" fontId="31" fillId="26" borderId="20" xfId="0" applyNumberFormat="1" applyFont="1" applyFill="1" applyBorder="1" applyAlignment="1">
      <alignment horizontal="right" vertical="center"/>
    </xf>
    <xf numFmtId="4" fontId="27" fillId="26" borderId="20" xfId="0" applyNumberFormat="1" applyFont="1" applyFill="1" applyBorder="1" applyAlignment="1">
      <alignment horizontal="right" vertical="center"/>
    </xf>
    <xf numFmtId="4" fontId="22" fillId="2" borderId="20" xfId="0" applyNumberFormat="1" applyFont="1" applyFill="1" applyBorder="1" applyAlignment="1">
      <alignment horizontal="center" vertical="center" wrapText="1"/>
    </xf>
    <xf numFmtId="0" fontId="20" fillId="14" borderId="20" xfId="0" applyNumberFormat="1" applyFont="1" applyFill="1" applyBorder="1" applyAlignment="1">
      <alignment horizontal="center" vertical="center" wrapText="1"/>
    </xf>
    <xf numFmtId="4" fontId="22" fillId="14" borderId="20" xfId="0" applyNumberFormat="1" applyFont="1" applyFill="1" applyBorder="1" applyAlignment="1">
      <alignment horizontal="center" vertical="center" wrapText="1"/>
    </xf>
    <xf numFmtId="0" fontId="20" fillId="50" borderId="20" xfId="0" applyFont="1" applyFill="1" applyBorder="1" applyAlignment="1">
      <alignment horizontal="center" vertical="center"/>
    </xf>
    <xf numFmtId="0" fontId="37" fillId="50" borderId="20" xfId="0" applyFont="1" applyFill="1" applyBorder="1" applyAlignment="1">
      <alignment horizontal="center" vertical="center" wrapText="1"/>
    </xf>
    <xf numFmtId="0" fontId="20" fillId="50" borderId="20" xfId="0" applyFont="1" applyFill="1" applyBorder="1" applyAlignment="1">
      <alignment horizontal="left" vertical="center" wrapText="1"/>
    </xf>
    <xf numFmtId="4" fontId="20" fillId="50" borderId="20" xfId="0" applyNumberFormat="1" applyFont="1" applyFill="1" applyBorder="1" applyAlignment="1">
      <alignment horizontal="right" vertical="center" wrapText="1"/>
    </xf>
    <xf numFmtId="4" fontId="32" fillId="50" borderId="20" xfId="0" applyNumberFormat="1" applyFont="1" applyFill="1" applyBorder="1" applyAlignment="1">
      <alignment horizontal="right" vertical="center"/>
    </xf>
    <xf numFmtId="164" fontId="31" fillId="50" borderId="20" xfId="0" applyNumberFormat="1" applyFont="1" applyFill="1" applyBorder="1" applyAlignment="1">
      <alignment horizontal="right" vertical="center"/>
    </xf>
    <xf numFmtId="4" fontId="20" fillId="50" borderId="20" xfId="0" applyNumberFormat="1" applyFont="1" applyFill="1" applyBorder="1" applyAlignment="1">
      <alignment horizontal="right" vertical="center"/>
    </xf>
    <xf numFmtId="4" fontId="31" fillId="27" borderId="20" xfId="0" applyNumberFormat="1" applyFont="1" applyFill="1" applyBorder="1" applyAlignment="1">
      <alignment horizontal="right" vertical="center"/>
    </xf>
    <xf numFmtId="164" fontId="31" fillId="27" borderId="20" xfId="0" applyNumberFormat="1" applyFont="1" applyFill="1" applyBorder="1" applyAlignment="1">
      <alignment horizontal="right" vertical="center"/>
    </xf>
    <xf numFmtId="4" fontId="41" fillId="27" borderId="20" xfId="0" applyNumberFormat="1" applyFont="1" applyFill="1" applyBorder="1" applyAlignment="1">
      <alignment horizontal="right" vertical="center"/>
    </xf>
    <xf numFmtId="0" fontId="20" fillId="50" borderId="37" xfId="0" applyFont="1" applyFill="1" applyBorder="1" applyAlignment="1">
      <alignment horizontal="center" vertical="center"/>
    </xf>
    <xf numFmtId="0" fontId="20" fillId="50" borderId="20" xfId="0" applyFont="1" applyFill="1" applyBorder="1" applyAlignment="1">
      <alignment horizontal="center" vertical="center" wrapText="1"/>
    </xf>
    <xf numFmtId="0" fontId="21" fillId="50" borderId="20" xfId="0" applyFont="1" applyFill="1" applyBorder="1" applyAlignment="1">
      <alignment horizontal="center" vertical="center" wrapText="1"/>
    </xf>
    <xf numFmtId="4" fontId="20" fillId="50" borderId="20" xfId="0" applyNumberFormat="1" applyFont="1" applyFill="1" applyBorder="1" applyAlignment="1">
      <alignment horizontal="center" vertical="center" wrapText="1"/>
    </xf>
    <xf numFmtId="9" fontId="20" fillId="50" borderId="20" xfId="0" applyNumberFormat="1" applyFont="1" applyFill="1" applyBorder="1" applyAlignment="1">
      <alignment horizontal="center" vertical="center" wrapText="1"/>
    </xf>
    <xf numFmtId="4" fontId="22" fillId="50" borderId="20" xfId="0" applyNumberFormat="1" applyFont="1" applyFill="1" applyBorder="1" applyAlignment="1">
      <alignment horizontal="center" vertical="center" wrapText="1"/>
    </xf>
    <xf numFmtId="4" fontId="32" fillId="4" borderId="20" xfId="0" applyNumberFormat="1" applyFont="1" applyFill="1" applyBorder="1" applyAlignment="1">
      <alignment horizontal="right" vertical="center"/>
    </xf>
    <xf numFmtId="0" fontId="37" fillId="39" borderId="20" xfId="0" applyFont="1" applyFill="1" applyBorder="1" applyAlignment="1">
      <alignment horizontal="center" vertical="center" wrapText="1"/>
    </xf>
    <xf numFmtId="4" fontId="37" fillId="0" borderId="20" xfId="0" applyNumberFormat="1" applyFont="1" applyFill="1" applyBorder="1" applyAlignment="1">
      <alignment horizontal="right" vertical="center" wrapText="1"/>
    </xf>
    <xf numFmtId="4" fontId="20" fillId="0" borderId="58" xfId="0" applyNumberFormat="1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wrapText="1"/>
    </xf>
    <xf numFmtId="0" fontId="20" fillId="39" borderId="20" xfId="0" applyFont="1" applyFill="1" applyBorder="1" applyAlignment="1">
      <alignment horizontal="center" vertical="center" wrapText="1"/>
    </xf>
    <xf numFmtId="4" fontId="31" fillId="4" borderId="20" xfId="0" applyNumberFormat="1" applyFont="1" applyFill="1" applyBorder="1" applyAlignment="1">
      <alignment/>
    </xf>
    <xf numFmtId="4" fontId="20" fillId="4" borderId="20" xfId="0" applyNumberFormat="1" applyFont="1" applyFill="1" applyBorder="1" applyAlignment="1">
      <alignment/>
    </xf>
    <xf numFmtId="4" fontId="20" fillId="55" borderId="20" xfId="0" applyNumberFormat="1" applyFont="1" applyFill="1" applyBorder="1" applyAlignment="1">
      <alignment/>
    </xf>
    <xf numFmtId="166" fontId="20" fillId="0" borderId="20" xfId="0" applyNumberFormat="1" applyFont="1" applyFill="1" applyBorder="1" applyAlignment="1">
      <alignment horizontal="center" vertical="center"/>
    </xf>
    <xf numFmtId="0" fontId="37" fillId="39" borderId="20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right" vertical="center"/>
    </xf>
    <xf numFmtId="0" fontId="31" fillId="2" borderId="20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left" vertical="center" wrapText="1"/>
    </xf>
    <xf numFmtId="4" fontId="31" fillId="2" borderId="20" xfId="0" applyNumberFormat="1" applyFont="1" applyFill="1" applyBorder="1" applyAlignment="1">
      <alignment horizontal="right" vertical="center" wrapText="1"/>
    </xf>
    <xf numFmtId="0" fontId="31" fillId="14" borderId="20" xfId="0" applyFont="1" applyFill="1" applyBorder="1" applyAlignment="1">
      <alignment horizontal="center" vertical="center"/>
    </xf>
    <xf numFmtId="0" fontId="31" fillId="14" borderId="20" xfId="0" applyFont="1" applyFill="1" applyBorder="1" applyAlignment="1">
      <alignment horizontal="left" vertical="center" wrapText="1"/>
    </xf>
    <xf numFmtId="4" fontId="31" fillId="14" borderId="20" xfId="0" applyNumberFormat="1" applyFont="1" applyFill="1" applyBorder="1" applyAlignment="1">
      <alignment horizontal="right" vertical="center" wrapText="1"/>
    </xf>
    <xf numFmtId="0" fontId="31" fillId="14" borderId="2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2" fillId="0" borderId="57" xfId="0" applyFont="1" applyFill="1" applyBorder="1" applyAlignment="1">
      <alignment horizontal="right" vertical="center"/>
    </xf>
    <xf numFmtId="0" fontId="32" fillId="39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 wrapText="1"/>
    </xf>
    <xf numFmtId="4" fontId="32" fillId="0" borderId="20" xfId="0" applyNumberFormat="1" applyFont="1" applyFill="1" applyBorder="1" applyAlignment="1">
      <alignment horizontal="right" vertical="center" wrapText="1"/>
    </xf>
    <xf numFmtId="4" fontId="31" fillId="3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31" fillId="3" borderId="53" xfId="0" applyNumberFormat="1" applyFont="1" applyFill="1" applyBorder="1" applyAlignment="1">
      <alignment horizontal="center" vertical="center"/>
    </xf>
    <xf numFmtId="0" fontId="20" fillId="39" borderId="41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left" vertical="center" wrapText="1"/>
    </xf>
    <xf numFmtId="4" fontId="32" fillId="0" borderId="41" xfId="0" applyNumberFormat="1" applyFont="1" applyFill="1" applyBorder="1" applyAlignment="1">
      <alignment horizontal="right" vertical="center" wrapText="1"/>
    </xf>
    <xf numFmtId="0" fontId="32" fillId="0" borderId="6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32" fillId="50" borderId="20" xfId="0" applyFont="1" applyFill="1" applyBorder="1" applyAlignment="1">
      <alignment horizontal="center" vertical="center"/>
    </xf>
    <xf numFmtId="0" fontId="32" fillId="50" borderId="41" xfId="0" applyFont="1" applyFill="1" applyBorder="1" applyAlignment="1">
      <alignment horizontal="center" vertical="center"/>
    </xf>
    <xf numFmtId="0" fontId="20" fillId="50" borderId="41" xfId="0" applyFont="1" applyFill="1" applyBorder="1" applyAlignment="1">
      <alignment horizontal="center" vertical="center"/>
    </xf>
    <xf numFmtId="0" fontId="32" fillId="50" borderId="41" xfId="0" applyFont="1" applyFill="1" applyBorder="1" applyAlignment="1">
      <alignment horizontal="left" vertical="center" wrapText="1"/>
    </xf>
    <xf numFmtId="4" fontId="32" fillId="50" borderId="41" xfId="0" applyNumberFormat="1" applyFont="1" applyFill="1" applyBorder="1" applyAlignment="1">
      <alignment horizontal="right" vertical="center" wrapText="1"/>
    </xf>
    <xf numFmtId="4" fontId="31" fillId="50" borderId="41" xfId="0" applyNumberFormat="1" applyFont="1" applyFill="1" applyBorder="1" applyAlignment="1">
      <alignment horizontal="right" vertical="center"/>
    </xf>
    <xf numFmtId="164" fontId="31" fillId="50" borderId="41" xfId="0" applyNumberFormat="1" applyFont="1" applyFill="1" applyBorder="1" applyAlignment="1">
      <alignment horizontal="right" vertical="center"/>
    </xf>
    <xf numFmtId="4" fontId="20" fillId="50" borderId="41" xfId="0" applyNumberFormat="1" applyFont="1" applyFill="1" applyBorder="1" applyAlignment="1">
      <alignment horizontal="right" vertical="center"/>
    </xf>
    <xf numFmtId="0" fontId="31" fillId="4" borderId="20" xfId="0" applyFont="1" applyFill="1" applyBorder="1" applyAlignment="1">
      <alignment horizontal="center" vertical="center"/>
    </xf>
    <xf numFmtId="164" fontId="31" fillId="4" borderId="20" xfId="0" applyNumberFormat="1" applyFont="1" applyFill="1" applyBorder="1" applyAlignment="1">
      <alignment horizontal="center" vertical="center"/>
    </xf>
    <xf numFmtId="4" fontId="31" fillId="16" borderId="20" xfId="0" applyNumberFormat="1" applyFont="1" applyFill="1" applyBorder="1" applyAlignment="1">
      <alignment horizontal="center" vertical="center"/>
    </xf>
    <xf numFmtId="4" fontId="31" fillId="16" borderId="41" xfId="0" applyNumberFormat="1" applyFont="1" applyFill="1" applyBorder="1" applyAlignment="1">
      <alignment horizontal="center" vertical="center"/>
    </xf>
    <xf numFmtId="0" fontId="32" fillId="50" borderId="61" xfId="0" applyFont="1" applyFill="1" applyBorder="1" applyAlignment="1">
      <alignment horizontal="center" vertical="center" wrapText="1"/>
    </xf>
    <xf numFmtId="0" fontId="32" fillId="50" borderId="19" xfId="0" applyFont="1" applyFill="1" applyBorder="1" applyAlignment="1">
      <alignment horizontal="center" vertical="center" wrapText="1"/>
    </xf>
    <xf numFmtId="0" fontId="32" fillId="50" borderId="42" xfId="0" applyFont="1" applyFill="1" applyBorder="1" applyAlignment="1">
      <alignment horizontal="center" vertical="center"/>
    </xf>
    <xf numFmtId="0" fontId="20" fillId="50" borderId="20" xfId="0" applyNumberFormat="1" applyFont="1" applyFill="1" applyBorder="1" applyAlignment="1">
      <alignment horizontal="center" vertical="center" wrapText="1"/>
    </xf>
    <xf numFmtId="0" fontId="32" fillId="39" borderId="41" xfId="0" applyFont="1" applyFill="1" applyBorder="1" applyAlignment="1">
      <alignment horizontal="center" vertical="center"/>
    </xf>
    <xf numFmtId="4" fontId="31" fillId="4" borderId="41" xfId="0" applyNumberFormat="1" applyFont="1" applyFill="1" applyBorder="1" applyAlignment="1">
      <alignment horizontal="right" vertical="center"/>
    </xf>
    <xf numFmtId="164" fontId="31" fillId="4" borderId="41" xfId="0" applyNumberFormat="1" applyFont="1" applyFill="1" applyBorder="1" applyAlignment="1">
      <alignment horizontal="right" vertical="center"/>
    </xf>
    <xf numFmtId="0" fontId="32" fillId="0" borderId="62" xfId="0" applyFont="1" applyFill="1" applyBorder="1" applyAlignment="1">
      <alignment horizontal="right" vertical="center"/>
    </xf>
    <xf numFmtId="0" fontId="20" fillId="0" borderId="63" xfId="0" applyFont="1" applyFill="1" applyBorder="1" applyAlignment="1">
      <alignment horizontal="center" vertical="center"/>
    </xf>
    <xf numFmtId="0" fontId="32" fillId="39" borderId="63" xfId="0" applyFont="1" applyFill="1" applyBorder="1" applyAlignment="1">
      <alignment horizontal="center" vertical="center"/>
    </xf>
    <xf numFmtId="0" fontId="20" fillId="39" borderId="63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left" vertical="center" wrapText="1"/>
    </xf>
    <xf numFmtId="4" fontId="32" fillId="0" borderId="63" xfId="0" applyNumberFormat="1" applyFont="1" applyFill="1" applyBorder="1" applyAlignment="1">
      <alignment horizontal="right" vertical="center" wrapText="1"/>
    </xf>
    <xf numFmtId="4" fontId="31" fillId="4" borderId="63" xfId="0" applyNumberFormat="1" applyFont="1" applyFill="1" applyBorder="1" applyAlignment="1">
      <alignment horizontal="right" vertical="center"/>
    </xf>
    <xf numFmtId="164" fontId="31" fillId="4" borderId="63" xfId="0" applyNumberFormat="1" applyFont="1" applyFill="1" applyBorder="1" applyAlignment="1">
      <alignment horizontal="right" vertical="center"/>
    </xf>
    <xf numFmtId="4" fontId="20" fillId="0" borderId="63" xfId="0" applyNumberFormat="1" applyFont="1" applyFill="1" applyBorder="1" applyAlignment="1">
      <alignment horizontal="right" vertical="center"/>
    </xf>
    <xf numFmtId="0" fontId="31" fillId="4" borderId="63" xfId="0" applyFont="1" applyFill="1" applyBorder="1" applyAlignment="1">
      <alignment horizontal="center" vertical="center"/>
    </xf>
    <xf numFmtId="164" fontId="31" fillId="4" borderId="63" xfId="0" applyNumberFormat="1" applyFont="1" applyFill="1" applyBorder="1" applyAlignment="1">
      <alignment horizontal="center" vertical="center"/>
    </xf>
    <xf numFmtId="4" fontId="31" fillId="16" borderId="63" xfId="0" applyNumberFormat="1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right" vertical="center"/>
    </xf>
    <xf numFmtId="0" fontId="20" fillId="0" borderId="53" xfId="0" applyFont="1" applyFill="1" applyBorder="1" applyAlignment="1">
      <alignment horizontal="center" vertical="center"/>
    </xf>
    <xf numFmtId="0" fontId="32" fillId="39" borderId="53" xfId="0" applyFont="1" applyFill="1" applyBorder="1" applyAlignment="1">
      <alignment horizontal="center" vertical="center"/>
    </xf>
    <xf numFmtId="0" fontId="20" fillId="39" borderId="53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left" vertical="center" wrapText="1"/>
    </xf>
    <xf numFmtId="4" fontId="32" fillId="0" borderId="53" xfId="0" applyNumberFormat="1" applyFont="1" applyFill="1" applyBorder="1" applyAlignment="1">
      <alignment horizontal="right" vertical="center" wrapText="1"/>
    </xf>
    <xf numFmtId="4" fontId="31" fillId="4" borderId="53" xfId="0" applyNumberFormat="1" applyFont="1" applyFill="1" applyBorder="1" applyAlignment="1">
      <alignment horizontal="right" vertical="center"/>
    </xf>
    <xf numFmtId="164" fontId="31" fillId="4" borderId="53" xfId="0" applyNumberFormat="1" applyFont="1" applyFill="1" applyBorder="1" applyAlignment="1">
      <alignment horizontal="right" vertical="center"/>
    </xf>
    <xf numFmtId="0" fontId="20" fillId="39" borderId="53" xfId="0" applyFont="1" applyFill="1" applyBorder="1" applyAlignment="1">
      <alignment horizontal="right" vertical="center"/>
    </xf>
    <xf numFmtId="0" fontId="31" fillId="4" borderId="53" xfId="0" applyFont="1" applyFill="1" applyBorder="1" applyAlignment="1">
      <alignment horizontal="right" vertical="center"/>
    </xf>
    <xf numFmtId="4" fontId="20" fillId="16" borderId="53" xfId="0" applyNumberFormat="1" applyFont="1" applyFill="1" applyBorder="1" applyAlignment="1">
      <alignment horizontal="right" vertical="center"/>
    </xf>
    <xf numFmtId="0" fontId="20" fillId="0" borderId="66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right" vertical="center"/>
    </xf>
    <xf numFmtId="0" fontId="20" fillId="39" borderId="41" xfId="0" applyFont="1" applyFill="1" applyBorder="1" applyAlignment="1">
      <alignment horizontal="right" vertical="center"/>
    </xf>
    <xf numFmtId="0" fontId="31" fillId="4" borderId="41" xfId="0" applyFont="1" applyFill="1" applyBorder="1" applyAlignment="1">
      <alignment horizontal="right" vertical="center"/>
    </xf>
    <xf numFmtId="4" fontId="20" fillId="16" borderId="41" xfId="0" applyNumberFormat="1" applyFont="1" applyFill="1" applyBorder="1" applyAlignment="1">
      <alignment horizontal="right" vertical="center"/>
    </xf>
    <xf numFmtId="0" fontId="20" fillId="39" borderId="44" xfId="0" applyFont="1" applyFill="1" applyBorder="1" applyAlignment="1">
      <alignment horizontal="right" vertical="center"/>
    </xf>
    <xf numFmtId="0" fontId="31" fillId="4" borderId="44" xfId="0" applyFont="1" applyFill="1" applyBorder="1" applyAlignment="1">
      <alignment horizontal="right" vertical="center"/>
    </xf>
    <xf numFmtId="0" fontId="20" fillId="52" borderId="68" xfId="0" applyFont="1" applyFill="1" applyBorder="1" applyAlignment="1">
      <alignment horizontal="left" vertical="center"/>
    </xf>
    <xf numFmtId="0" fontId="20" fillId="52" borderId="69" xfId="0" applyFont="1" applyFill="1" applyBorder="1" applyAlignment="1">
      <alignment horizontal="center" vertical="center"/>
    </xf>
    <xf numFmtId="0" fontId="20" fillId="52" borderId="69" xfId="0" applyFont="1" applyFill="1" applyBorder="1" applyAlignment="1">
      <alignment horizontal="left" vertical="center"/>
    </xf>
    <xf numFmtId="0" fontId="20" fillId="52" borderId="69" xfId="0" applyFont="1" applyFill="1" applyBorder="1" applyAlignment="1">
      <alignment horizontal="right" vertical="center" wrapText="1"/>
    </xf>
    <xf numFmtId="4" fontId="31" fillId="52" borderId="70" xfId="0" applyNumberFormat="1" applyFont="1" applyFill="1" applyBorder="1" applyAlignment="1">
      <alignment horizontal="right" vertical="center"/>
    </xf>
    <xf numFmtId="164" fontId="31" fillId="52" borderId="70" xfId="0" applyNumberFormat="1" applyFont="1" applyFill="1" applyBorder="1" applyAlignment="1">
      <alignment horizontal="right" vertical="center"/>
    </xf>
    <xf numFmtId="0" fontId="20" fillId="52" borderId="69" xfId="0" applyFont="1" applyFill="1" applyBorder="1" applyAlignment="1">
      <alignment horizontal="right" vertical="center"/>
    </xf>
    <xf numFmtId="0" fontId="31" fillId="52" borderId="69" xfId="0" applyFont="1" applyFill="1" applyBorder="1" applyAlignment="1">
      <alignment horizontal="right" vertical="center"/>
    </xf>
    <xf numFmtId="4" fontId="20" fillId="52" borderId="69" xfId="0" applyNumberFormat="1" applyFont="1" applyFill="1" applyBorder="1" applyAlignment="1">
      <alignment horizontal="right" vertical="center"/>
    </xf>
    <xf numFmtId="0" fontId="20" fillId="52" borderId="71" xfId="0" applyFont="1" applyFill="1" applyBorder="1" applyAlignment="1">
      <alignment horizontal="center" vertical="center"/>
    </xf>
    <xf numFmtId="0" fontId="0" fillId="52" borderId="0" xfId="0" applyFill="1" applyBorder="1" applyAlignment="1">
      <alignment vertical="center"/>
    </xf>
    <xf numFmtId="0" fontId="20" fillId="0" borderId="72" xfId="0" applyFont="1" applyFill="1" applyBorder="1" applyAlignment="1">
      <alignment horizontal="left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left" vertical="center" wrapText="1"/>
    </xf>
    <xf numFmtId="4" fontId="20" fillId="0" borderId="70" xfId="0" applyNumberFormat="1" applyFont="1" applyFill="1" applyBorder="1" applyAlignment="1">
      <alignment horizontal="right" vertical="center" wrapText="1"/>
    </xf>
    <xf numFmtId="4" fontId="31" fillId="0" borderId="70" xfId="0" applyNumberFormat="1" applyFont="1" applyFill="1" applyBorder="1" applyAlignment="1">
      <alignment horizontal="right" vertical="center"/>
    </xf>
    <xf numFmtId="164" fontId="31" fillId="0" borderId="70" xfId="0" applyNumberFormat="1" applyFont="1" applyFill="1" applyBorder="1" applyAlignment="1">
      <alignment horizontal="right" vertical="center"/>
    </xf>
    <xf numFmtId="4" fontId="20" fillId="0" borderId="70" xfId="0" applyNumberFormat="1" applyFont="1" applyFill="1" applyBorder="1" applyAlignment="1">
      <alignment horizontal="right" vertical="center"/>
    </xf>
    <xf numFmtId="4" fontId="20" fillId="0" borderId="70" xfId="0" applyNumberFormat="1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31" xfId="0" applyFont="1" applyFill="1" applyBorder="1" applyAlignment="1">
      <alignment horizontal="left" vertical="center"/>
    </xf>
    <xf numFmtId="4" fontId="37" fillId="0" borderId="32" xfId="0" applyNumberFormat="1" applyFont="1" applyFill="1" applyBorder="1" applyAlignment="1">
      <alignment horizontal="right" vertical="center" wrapText="1"/>
    </xf>
    <xf numFmtId="4" fontId="20" fillId="0" borderId="32" xfId="0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left" vertical="center"/>
    </xf>
    <xf numFmtId="0" fontId="20" fillId="0" borderId="31" xfId="0" applyNumberFormat="1" applyFont="1" applyFill="1" applyBorder="1" applyAlignment="1">
      <alignment horizontal="left" vertical="center"/>
    </xf>
    <xf numFmtId="0" fontId="37" fillId="0" borderId="32" xfId="0" applyFont="1" applyFill="1" applyBorder="1" applyAlignment="1">
      <alignment horizontal="left" vertical="center" wrapText="1"/>
    </xf>
    <xf numFmtId="4" fontId="31" fillId="0" borderId="32" xfId="0" applyNumberFormat="1" applyFont="1" applyFill="1" applyBorder="1" applyAlignment="1">
      <alignment horizontal="center" vertical="center"/>
    </xf>
    <xf numFmtId="164" fontId="31" fillId="0" borderId="32" xfId="0" applyNumberFormat="1" applyFont="1" applyFill="1" applyBorder="1" applyAlignment="1">
      <alignment horizontal="center" vertical="center"/>
    </xf>
    <xf numFmtId="4" fontId="20" fillId="0" borderId="3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0" fillId="0" borderId="74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37" fillId="0" borderId="0" xfId="0" applyFont="1" applyFill="1" applyBorder="1" applyAlignment="1">
      <alignment horizontal="left" vertical="center" wrapText="1"/>
    </xf>
    <xf numFmtId="4" fontId="20" fillId="0" borderId="75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left" vertical="center" wrapText="1"/>
    </xf>
    <xf numFmtId="4" fontId="37" fillId="0" borderId="70" xfId="0" applyNumberFormat="1" applyFont="1" applyFill="1" applyBorder="1" applyAlignment="1">
      <alignment horizontal="right" vertical="center" wrapText="1"/>
    </xf>
    <xf numFmtId="0" fontId="20" fillId="0" borderId="7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76" xfId="0" applyFont="1" applyBorder="1" applyAlignment="1">
      <alignment/>
    </xf>
    <xf numFmtId="4" fontId="31" fillId="0" borderId="20" xfId="0" applyNumberFormat="1" applyFont="1" applyFill="1" applyBorder="1" applyAlignment="1">
      <alignment horizontal="center" vertical="center" wrapText="1"/>
    </xf>
    <xf numFmtId="4" fontId="27" fillId="0" borderId="32" xfId="0" applyNumberFormat="1" applyFont="1" applyFill="1" applyBorder="1" applyAlignment="1">
      <alignment horizontal="center" vertical="center"/>
    </xf>
    <xf numFmtId="4" fontId="20" fillId="0" borderId="38" xfId="0" applyNumberFormat="1" applyFont="1" applyFill="1" applyBorder="1" applyAlignment="1">
      <alignment horizontal="center" vertical="center"/>
    </xf>
    <xf numFmtId="4" fontId="20" fillId="0" borderId="38" xfId="0" applyNumberFormat="1" applyFont="1" applyFill="1" applyBorder="1" applyAlignment="1">
      <alignment horizontal="right" vertical="center"/>
    </xf>
    <xf numFmtId="0" fontId="20" fillId="0" borderId="77" xfId="0" applyFont="1" applyFill="1" applyBorder="1" applyAlignment="1">
      <alignment horizontal="left" vertical="center"/>
    </xf>
    <xf numFmtId="0" fontId="20" fillId="0" borderId="78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left" vertical="center" wrapText="1"/>
    </xf>
    <xf numFmtId="4" fontId="37" fillId="0" borderId="78" xfId="0" applyNumberFormat="1" applyFont="1" applyFill="1" applyBorder="1" applyAlignment="1">
      <alignment horizontal="right" vertical="center" wrapText="1"/>
    </xf>
    <xf numFmtId="4" fontId="31" fillId="0" borderId="78" xfId="0" applyNumberFormat="1" applyFont="1" applyFill="1" applyBorder="1" applyAlignment="1">
      <alignment horizontal="right" vertical="center"/>
    </xf>
    <xf numFmtId="164" fontId="31" fillId="0" borderId="78" xfId="0" applyNumberFormat="1" applyFont="1" applyFill="1" applyBorder="1" applyAlignment="1">
      <alignment horizontal="right" vertical="center"/>
    </xf>
    <xf numFmtId="4" fontId="20" fillId="0" borderId="78" xfId="0" applyNumberFormat="1" applyFont="1" applyFill="1" applyBorder="1" applyAlignment="1">
      <alignment horizontal="right" vertical="center"/>
    </xf>
    <xf numFmtId="4" fontId="31" fillId="0" borderId="78" xfId="0" applyNumberFormat="1" applyFont="1" applyFill="1" applyBorder="1" applyAlignment="1">
      <alignment horizontal="center" vertical="center"/>
    </xf>
    <xf numFmtId="164" fontId="31" fillId="0" borderId="78" xfId="0" applyNumberFormat="1" applyFont="1" applyFill="1" applyBorder="1" applyAlignment="1">
      <alignment horizontal="center" vertical="center"/>
    </xf>
    <xf numFmtId="4" fontId="27" fillId="0" borderId="78" xfId="0" applyNumberFormat="1" applyFont="1" applyFill="1" applyBorder="1" applyAlignment="1">
      <alignment horizontal="center" vertical="center"/>
    </xf>
    <xf numFmtId="4" fontId="20" fillId="0" borderId="78" xfId="0" applyNumberFormat="1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vertical="center"/>
    </xf>
    <xf numFmtId="0" fontId="20" fillId="56" borderId="53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left" vertical="center" wrapText="1"/>
    </xf>
    <xf numFmtId="4" fontId="39" fillId="0" borderId="52" xfId="0" applyNumberFormat="1" applyFont="1" applyFill="1" applyBorder="1" applyAlignment="1">
      <alignment horizontal="right" vertical="center" wrapText="1"/>
    </xf>
    <xf numFmtId="4" fontId="20" fillId="39" borderId="52" xfId="0" applyNumberFormat="1" applyFont="1" applyFill="1" applyBorder="1" applyAlignment="1">
      <alignment horizontal="right" vertical="center"/>
    </xf>
    <xf numFmtId="0" fontId="20" fillId="0" borderId="5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horizontal="right" vertical="center" wrapText="1"/>
    </xf>
    <xf numFmtId="4" fontId="20" fillId="16" borderId="41" xfId="0" applyNumberFormat="1" applyFont="1" applyFill="1" applyBorder="1" applyAlignment="1">
      <alignment horizontal="center" vertical="center"/>
    </xf>
    <xf numFmtId="4" fontId="20" fillId="16" borderId="53" xfId="0" applyNumberFormat="1" applyFont="1" applyFill="1" applyBorder="1" applyAlignment="1">
      <alignment horizontal="center" vertical="center"/>
    </xf>
    <xf numFmtId="4" fontId="20" fillId="16" borderId="52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vertical="center"/>
    </xf>
    <xf numFmtId="0" fontId="20" fillId="0" borderId="80" xfId="0" applyFont="1" applyFill="1" applyBorder="1" applyAlignment="1">
      <alignment horizontal="center" vertical="center"/>
    </xf>
    <xf numFmtId="0" fontId="37" fillId="39" borderId="41" xfId="0" applyFont="1" applyFill="1" applyBorder="1" applyAlignment="1">
      <alignment horizontal="center" vertical="center" wrapText="1"/>
    </xf>
    <xf numFmtId="0" fontId="33" fillId="39" borderId="41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left" vertical="center" wrapText="1"/>
    </xf>
    <xf numFmtId="4" fontId="20" fillId="0" borderId="40" xfId="0" applyNumberFormat="1" applyFont="1" applyFill="1" applyBorder="1" applyAlignment="1">
      <alignment horizontal="right" vertical="center" wrapText="1"/>
    </xf>
    <xf numFmtId="0" fontId="20" fillId="39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37" fillId="50" borderId="41" xfId="0" applyFont="1" applyFill="1" applyBorder="1" applyAlignment="1">
      <alignment horizontal="center" vertical="center" wrapText="1"/>
    </xf>
    <xf numFmtId="0" fontId="37" fillId="50" borderId="41" xfId="0" applyFont="1" applyFill="1" applyBorder="1" applyAlignment="1">
      <alignment horizontal="left" vertical="center" wrapText="1"/>
    </xf>
    <xf numFmtId="4" fontId="20" fillId="50" borderId="40" xfId="0" applyNumberFormat="1" applyFont="1" applyFill="1" applyBorder="1" applyAlignment="1">
      <alignment horizontal="right" vertical="center" wrapText="1"/>
    </xf>
    <xf numFmtId="4" fontId="31" fillId="50" borderId="20" xfId="0" applyNumberFormat="1" applyFont="1" applyFill="1" applyBorder="1" applyAlignment="1">
      <alignment horizontal="right" vertical="center"/>
    </xf>
    <xf numFmtId="0" fontId="20" fillId="2" borderId="80" xfId="0" applyFont="1" applyFill="1" applyBorder="1" applyAlignment="1">
      <alignment horizontal="center" vertical="center"/>
    </xf>
    <xf numFmtId="4" fontId="20" fillId="2" borderId="40" xfId="0" applyNumberFormat="1" applyFont="1" applyFill="1" applyBorder="1" applyAlignment="1">
      <alignment horizontal="right" vertical="center" wrapText="1"/>
    </xf>
    <xf numFmtId="4" fontId="31" fillId="2" borderId="41" xfId="0" applyNumberFormat="1" applyFont="1" applyFill="1" applyBorder="1" applyAlignment="1">
      <alignment horizontal="right" vertical="center"/>
    </xf>
    <xf numFmtId="164" fontId="31" fillId="2" borderId="41" xfId="0" applyNumberFormat="1" applyFont="1" applyFill="1" applyBorder="1" applyAlignment="1">
      <alignment horizontal="right" vertical="center"/>
    </xf>
    <xf numFmtId="0" fontId="20" fillId="14" borderId="80" xfId="0" applyFont="1" applyFill="1" applyBorder="1" applyAlignment="1">
      <alignment horizontal="center" vertical="center"/>
    </xf>
    <xf numFmtId="0" fontId="37" fillId="14" borderId="0" xfId="0" applyFont="1" applyFill="1" applyAlignment="1">
      <alignment/>
    </xf>
    <xf numFmtId="4" fontId="20" fillId="14" borderId="40" xfId="0" applyNumberFormat="1" applyFont="1" applyFill="1" applyBorder="1" applyAlignment="1">
      <alignment horizontal="right" vertical="center" wrapText="1"/>
    </xf>
    <xf numFmtId="4" fontId="31" fillId="14" borderId="41" xfId="0" applyNumberFormat="1" applyFont="1" applyFill="1" applyBorder="1" applyAlignment="1">
      <alignment horizontal="right" vertical="center"/>
    </xf>
    <xf numFmtId="164" fontId="31" fillId="14" borderId="41" xfId="0" applyNumberFormat="1" applyFont="1" applyFill="1" applyBorder="1" applyAlignment="1">
      <alignment horizontal="right" vertical="center"/>
    </xf>
    <xf numFmtId="0" fontId="37" fillId="2" borderId="0" xfId="0" applyFont="1" applyFill="1" applyAlignment="1">
      <alignment/>
    </xf>
    <xf numFmtId="0" fontId="20" fillId="50" borderId="42" xfId="0" applyFont="1" applyFill="1" applyBorder="1" applyAlignment="1">
      <alignment horizontal="center" vertical="center"/>
    </xf>
    <xf numFmtId="0" fontId="20" fillId="56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4" fontId="31" fillId="4" borderId="53" xfId="0" applyNumberFormat="1" applyFont="1" applyFill="1" applyBorder="1" applyAlignment="1">
      <alignment horizontal="center" vertical="center"/>
    </xf>
    <xf numFmtId="164" fontId="31" fillId="4" borderId="53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4" fontId="27" fillId="16" borderId="41" xfId="0" applyNumberFormat="1" applyFont="1" applyFill="1" applyBorder="1" applyAlignment="1">
      <alignment horizontal="center" vertical="center"/>
    </xf>
    <xf numFmtId="4" fontId="27" fillId="16" borderId="53" xfId="0" applyNumberFormat="1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right" vertical="center"/>
    </xf>
    <xf numFmtId="0" fontId="31" fillId="0" borderId="80" xfId="0" applyFont="1" applyFill="1" applyBorder="1" applyAlignment="1">
      <alignment horizontal="center" vertical="center"/>
    </xf>
    <xf numFmtId="0" fontId="31" fillId="39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4" fontId="31" fillId="0" borderId="40" xfId="0" applyNumberFormat="1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1" fillId="2" borderId="80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 wrapText="1"/>
    </xf>
    <xf numFmtId="4" fontId="31" fillId="2" borderId="40" xfId="0" applyNumberFormat="1" applyFont="1" applyFill="1" applyBorder="1" applyAlignment="1">
      <alignment horizontal="right" vertical="center" wrapText="1"/>
    </xf>
    <xf numFmtId="4" fontId="20" fillId="2" borderId="41" xfId="0" applyNumberFormat="1" applyFont="1" applyFill="1" applyBorder="1" applyAlignment="1">
      <alignment horizontal="right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right" vertical="center"/>
    </xf>
    <xf numFmtId="0" fontId="32" fillId="0" borderId="80" xfId="0" applyFont="1" applyFill="1" applyBorder="1" applyAlignment="1">
      <alignment horizontal="center" vertical="center"/>
    </xf>
    <xf numFmtId="0" fontId="32" fillId="39" borderId="20" xfId="0" applyFont="1" applyFill="1" applyBorder="1" applyAlignment="1">
      <alignment horizontal="center" vertical="center" wrapText="1"/>
    </xf>
    <xf numFmtId="4" fontId="32" fillId="0" borderId="40" xfId="0" applyNumberFormat="1" applyFont="1" applyFill="1" applyBorder="1" applyAlignment="1">
      <alignment horizontal="right" vertical="center" wrapText="1"/>
    </xf>
    <xf numFmtId="164" fontId="32" fillId="4" borderId="41" xfId="0" applyNumberFormat="1" applyFont="1" applyFill="1" applyBorder="1" applyAlignment="1">
      <alignment horizontal="right" vertical="center"/>
    </xf>
    <xf numFmtId="0" fontId="32" fillId="50" borderId="20" xfId="0" applyFont="1" applyFill="1" applyBorder="1" applyAlignment="1">
      <alignment horizontal="center" vertical="center" wrapText="1"/>
    </xf>
    <xf numFmtId="0" fontId="32" fillId="50" borderId="20" xfId="0" applyFont="1" applyFill="1" applyBorder="1" applyAlignment="1">
      <alignment horizontal="left" vertical="center" wrapText="1"/>
    </xf>
    <xf numFmtId="4" fontId="32" fillId="50" borderId="40" xfId="0" applyNumberFormat="1" applyFont="1" applyFill="1" applyBorder="1" applyAlignment="1">
      <alignment horizontal="right" vertical="center" wrapText="1"/>
    </xf>
    <xf numFmtId="4" fontId="32" fillId="50" borderId="41" xfId="0" applyNumberFormat="1" applyFont="1" applyFill="1" applyBorder="1" applyAlignment="1">
      <alignment horizontal="right" vertical="center"/>
    </xf>
    <xf numFmtId="4" fontId="31" fillId="16" borderId="52" xfId="0" applyNumberFormat="1" applyFont="1" applyFill="1" applyBorder="1" applyAlignment="1">
      <alignment horizontal="center" vertical="center"/>
    </xf>
    <xf numFmtId="4" fontId="32" fillId="39" borderId="41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 wrapText="1"/>
    </xf>
    <xf numFmtId="4" fontId="31" fillId="16" borderId="53" xfId="0" applyNumberFormat="1" applyFont="1" applyFill="1" applyBorder="1" applyAlignment="1">
      <alignment horizontal="center" vertical="center"/>
    </xf>
    <xf numFmtId="4" fontId="20" fillId="0" borderId="41" xfId="0" applyNumberFormat="1" applyFont="1" applyFill="1" applyBorder="1" applyAlignment="1">
      <alignment horizontal="right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39" borderId="35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 wrapText="1"/>
    </xf>
    <xf numFmtId="4" fontId="20" fillId="39" borderId="35" xfId="0" applyNumberFormat="1" applyFont="1" applyFill="1" applyBorder="1" applyAlignment="1">
      <alignment horizontal="right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left" vertical="center" wrapText="1"/>
    </xf>
    <xf numFmtId="4" fontId="39" fillId="2" borderId="52" xfId="0" applyNumberFormat="1" applyFont="1" applyFill="1" applyBorder="1" applyAlignment="1">
      <alignment horizontal="right" vertical="center" wrapText="1"/>
    </xf>
    <xf numFmtId="164" fontId="31" fillId="2" borderId="52" xfId="0" applyNumberFormat="1" applyFont="1" applyFill="1" applyBorder="1" applyAlignment="1">
      <alignment horizontal="right" vertical="center"/>
    </xf>
    <xf numFmtId="4" fontId="20" fillId="2" borderId="52" xfId="0" applyNumberFormat="1" applyFont="1" applyFill="1" applyBorder="1" applyAlignment="1">
      <alignment horizontal="right" vertical="center"/>
    </xf>
    <xf numFmtId="0" fontId="26" fillId="2" borderId="52" xfId="0" applyFont="1" applyFill="1" applyBorder="1" applyAlignment="1">
      <alignment horizontal="left" vertical="center"/>
    </xf>
    <xf numFmtId="0" fontId="20" fillId="2" borderId="56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37" fillId="0" borderId="19" xfId="0" applyFont="1" applyFill="1" applyBorder="1" applyAlignment="1">
      <alignment vertical="center"/>
    </xf>
    <xf numFmtId="0" fontId="33" fillId="14" borderId="20" xfId="0" applyFont="1" applyFill="1" applyBorder="1" applyAlignment="1">
      <alignment horizontal="center" vertical="center"/>
    </xf>
    <xf numFmtId="0" fontId="37" fillId="14" borderId="20" xfId="0" applyFont="1" applyFill="1" applyBorder="1" applyAlignment="1">
      <alignment horizontal="center" vertical="center"/>
    </xf>
    <xf numFmtId="0" fontId="33" fillId="14" borderId="20" xfId="0" applyFont="1" applyFill="1" applyBorder="1" applyAlignment="1">
      <alignment horizontal="center" vertical="center" wrapText="1"/>
    </xf>
    <xf numFmtId="0" fontId="37" fillId="14" borderId="20" xfId="0" applyFont="1" applyFill="1" applyBorder="1" applyAlignment="1">
      <alignment horizontal="left" vertical="center" wrapText="1"/>
    </xf>
    <xf numFmtId="4" fontId="39" fillId="14" borderId="20" xfId="0" applyNumberFormat="1" applyFont="1" applyFill="1" applyBorder="1" applyAlignment="1">
      <alignment horizontal="right" vertical="center" wrapText="1"/>
    </xf>
    <xf numFmtId="4" fontId="20" fillId="14" borderId="52" xfId="0" applyNumberFormat="1" applyFont="1" applyFill="1" applyBorder="1" applyAlignment="1">
      <alignment horizontal="right" vertical="center"/>
    </xf>
    <xf numFmtId="4" fontId="37" fillId="16" borderId="20" xfId="0" applyNumberFormat="1" applyFont="1" applyFill="1" applyBorder="1" applyAlignment="1">
      <alignment horizontal="right" vertical="center"/>
    </xf>
    <xf numFmtId="0" fontId="33" fillId="14" borderId="37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/>
    </xf>
    <xf numFmtId="0" fontId="17" fillId="4" borderId="20" xfId="0" applyFont="1" applyFill="1" applyBorder="1" applyAlignment="1">
      <alignment/>
    </xf>
    <xf numFmtId="0" fontId="17" fillId="55" borderId="20" xfId="0" applyFont="1" applyFill="1" applyBorder="1" applyAlignment="1">
      <alignment/>
    </xf>
    <xf numFmtId="0" fontId="37" fillId="14" borderId="20" xfId="0" applyFont="1" applyFill="1" applyBorder="1" applyAlignment="1">
      <alignment horizontal="center" vertical="center" wrapText="1"/>
    </xf>
    <xf numFmtId="0" fontId="44" fillId="14" borderId="20" xfId="0" applyFont="1" applyFill="1" applyBorder="1" applyAlignment="1">
      <alignment horizontal="center" vertical="center" wrapText="1"/>
    </xf>
    <xf numFmtId="4" fontId="37" fillId="14" borderId="20" xfId="0" applyNumberFormat="1" applyFont="1" applyFill="1" applyBorder="1" applyAlignment="1">
      <alignment horizontal="right" vertical="center" wrapText="1"/>
    </xf>
    <xf numFmtId="4" fontId="37" fillId="14" borderId="20" xfId="0" applyNumberFormat="1" applyFont="1" applyFill="1" applyBorder="1" applyAlignment="1">
      <alignment horizontal="center" vertical="center" wrapText="1"/>
    </xf>
    <xf numFmtId="0" fontId="37" fillId="14" borderId="2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37" fillId="2" borderId="20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 wrapText="1"/>
    </xf>
    <xf numFmtId="0" fontId="37" fillId="2" borderId="41" xfId="0" applyFont="1" applyFill="1" applyBorder="1" applyAlignment="1">
      <alignment horizontal="left" vertical="center" wrapText="1"/>
    </xf>
    <xf numFmtId="0" fontId="33" fillId="2" borderId="37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4" fontId="37" fillId="2" borderId="20" xfId="0" applyNumberFormat="1" applyFont="1" applyFill="1" applyBorder="1" applyAlignment="1">
      <alignment horizontal="right" vertical="center" wrapText="1"/>
    </xf>
    <xf numFmtId="4" fontId="37" fillId="2" borderId="20" xfId="0" applyNumberFormat="1" applyFont="1" applyFill="1" applyBorder="1" applyAlignment="1">
      <alignment horizontal="center" vertical="center" wrapText="1"/>
    </xf>
    <xf numFmtId="0" fontId="37" fillId="2" borderId="20" xfId="0" applyNumberFormat="1" applyFont="1" applyFill="1" applyBorder="1" applyAlignment="1">
      <alignment horizontal="center" vertical="center" wrapText="1"/>
    </xf>
    <xf numFmtId="4" fontId="39" fillId="50" borderId="20" xfId="0" applyNumberFormat="1" applyFont="1" applyFill="1" applyBorder="1" applyAlignment="1">
      <alignment horizontal="right" vertical="center" wrapText="1"/>
    </xf>
    <xf numFmtId="4" fontId="20" fillId="50" borderId="52" xfId="0" applyNumberFormat="1" applyFont="1" applyFill="1" applyBorder="1" applyAlignment="1">
      <alignment horizontal="right" vertical="center"/>
    </xf>
    <xf numFmtId="4" fontId="32" fillId="16" borderId="20" xfId="0" applyNumberFormat="1" applyFont="1" applyFill="1" applyBorder="1" applyAlignment="1">
      <alignment horizontal="right" vertical="center"/>
    </xf>
    <xf numFmtId="0" fontId="46" fillId="50" borderId="20" xfId="0" applyFont="1" applyFill="1" applyBorder="1" applyAlignment="1">
      <alignment horizontal="center" vertical="center" wrapText="1"/>
    </xf>
    <xf numFmtId="0" fontId="39" fillId="50" borderId="37" xfId="0" applyFont="1" applyFill="1" applyBorder="1" applyAlignment="1">
      <alignment horizontal="center" vertical="center" wrapText="1"/>
    </xf>
    <xf numFmtId="4" fontId="32" fillId="50" borderId="20" xfId="0" applyNumberFormat="1" applyFont="1" applyFill="1" applyBorder="1" applyAlignment="1">
      <alignment horizontal="center" vertical="center" wrapText="1"/>
    </xf>
    <xf numFmtId="0" fontId="47" fillId="50" borderId="20" xfId="0" applyFont="1" applyFill="1" applyBorder="1" applyAlignment="1">
      <alignment horizontal="center" vertical="center" wrapText="1"/>
    </xf>
    <xf numFmtId="4" fontId="39" fillId="0" borderId="20" xfId="0" applyNumberFormat="1" applyFont="1" applyFill="1" applyBorder="1" applyAlignment="1">
      <alignment horizontal="right" vertical="center" wrapText="1"/>
    </xf>
    <xf numFmtId="0" fontId="48" fillId="4" borderId="19" xfId="0" applyFont="1" applyFill="1" applyBorder="1" applyAlignment="1">
      <alignment/>
    </xf>
    <xf numFmtId="0" fontId="20" fillId="35" borderId="20" xfId="0" applyFont="1" applyFill="1" applyBorder="1" applyAlignment="1">
      <alignment horizontal="center" vertical="center" wrapText="1"/>
    </xf>
    <xf numFmtId="0" fontId="49" fillId="50" borderId="2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vertical="center"/>
    </xf>
    <xf numFmtId="0" fontId="37" fillId="0" borderId="20" xfId="0" applyFont="1" applyFill="1" applyBorder="1" applyAlignment="1">
      <alignment horizontal="left" vertical="center"/>
    </xf>
    <xf numFmtId="4" fontId="20" fillId="0" borderId="20" xfId="0" applyNumberFormat="1" applyFont="1" applyFill="1" applyBorder="1" applyAlignment="1">
      <alignment horizontal="left" vertical="center" wrapText="1"/>
    </xf>
    <xf numFmtId="4" fontId="20" fillId="0" borderId="20" xfId="0" applyNumberFormat="1" applyFont="1" applyFill="1" applyBorder="1" applyAlignment="1">
      <alignment horizontal="left" vertical="center"/>
    </xf>
    <xf numFmtId="4" fontId="20" fillId="3" borderId="20" xfId="0" applyNumberFormat="1" applyFont="1" applyFill="1" applyBorder="1" applyAlignment="1">
      <alignment horizontal="right" vertical="center"/>
    </xf>
    <xf numFmtId="4" fontId="25" fillId="15" borderId="20" xfId="0" applyNumberFormat="1" applyFont="1" applyFill="1" applyBorder="1" applyAlignment="1">
      <alignment horizontal="right" vertical="center"/>
    </xf>
    <xf numFmtId="4" fontId="0" fillId="4" borderId="19" xfId="0" applyNumberFormat="1" applyFill="1" applyBorder="1" applyAlignment="1">
      <alignment/>
    </xf>
    <xf numFmtId="0" fontId="32" fillId="2" borderId="19" xfId="0" applyFont="1" applyFill="1" applyBorder="1" applyAlignment="1">
      <alignment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left" vertical="center" wrapText="1"/>
    </xf>
    <xf numFmtId="4" fontId="32" fillId="2" borderId="20" xfId="0" applyNumberFormat="1" applyFont="1" applyFill="1" applyBorder="1" applyAlignment="1">
      <alignment horizontal="right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right" vertical="center" wrapText="1"/>
    </xf>
    <xf numFmtId="0" fontId="18" fillId="4" borderId="28" xfId="0" applyFont="1" applyFill="1" applyBorder="1" applyAlignment="1">
      <alignment horizontal="right" vertical="center"/>
    </xf>
    <xf numFmtId="164" fontId="18" fillId="4" borderId="28" xfId="0" applyNumberFormat="1" applyFont="1" applyFill="1" applyBorder="1" applyAlignment="1">
      <alignment horizontal="right" vertical="center"/>
    </xf>
    <xf numFmtId="0" fontId="0" fillId="39" borderId="28" xfId="0" applyFill="1" applyBorder="1" applyAlignment="1">
      <alignment horizontal="right" vertical="center"/>
    </xf>
    <xf numFmtId="0" fontId="19" fillId="4" borderId="28" xfId="0" applyFont="1" applyFill="1" applyBorder="1" applyAlignment="1">
      <alignment horizontal="right" vertical="center"/>
    </xf>
    <xf numFmtId="164" fontId="19" fillId="4" borderId="28" xfId="0" applyNumberFormat="1" applyFont="1" applyFill="1" applyBorder="1" applyAlignment="1">
      <alignment horizontal="right" vertical="center"/>
    </xf>
    <xf numFmtId="4" fontId="0" fillId="16" borderId="28" xfId="0" applyNumberForma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8" fillId="4" borderId="0" xfId="0" applyFont="1" applyFill="1" applyBorder="1" applyAlignment="1">
      <alignment horizontal="right" vertical="center"/>
    </xf>
    <xf numFmtId="164" fontId="18" fillId="4" borderId="0" xfId="0" applyNumberFormat="1" applyFont="1" applyFill="1" applyBorder="1" applyAlignment="1">
      <alignment horizontal="right" vertical="center"/>
    </xf>
    <xf numFmtId="0" fontId="0" fillId="39" borderId="0" xfId="0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164" fontId="19" fillId="4" borderId="0" xfId="0" applyNumberFormat="1" applyFont="1" applyFill="1" applyBorder="1" applyAlignment="1">
      <alignment horizontal="right" vertical="center"/>
    </xf>
    <xf numFmtId="4" fontId="0" fillId="16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50" fillId="0" borderId="0" xfId="0" applyNumberFormat="1" applyFont="1" applyAlignment="1">
      <alignment horizontal="right" vertical="center" wrapText="1"/>
    </xf>
    <xf numFmtId="4" fontId="51" fillId="0" borderId="0" xfId="0" applyNumberFormat="1" applyFont="1" applyAlignment="1">
      <alignment horizontal="right" vertical="center"/>
    </xf>
    <xf numFmtId="164" fontId="51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" fontId="31" fillId="0" borderId="32" xfId="0" applyNumberFormat="1" applyFont="1" applyFill="1" applyBorder="1" applyAlignment="1">
      <alignment horizontal="right" vertical="center"/>
    </xf>
    <xf numFmtId="164" fontId="31" fillId="0" borderId="32" xfId="0" applyNumberFormat="1" applyFont="1" applyFill="1" applyBorder="1" applyAlignment="1">
      <alignment horizontal="right" vertical="center"/>
    </xf>
    <xf numFmtId="4" fontId="20" fillId="0" borderId="32" xfId="0" applyNumberFormat="1" applyFont="1" applyFill="1" applyBorder="1" applyAlignment="1">
      <alignment horizontal="right" vertical="center"/>
    </xf>
    <xf numFmtId="4" fontId="33" fillId="0" borderId="32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4" fontId="33" fillId="0" borderId="20" xfId="0" applyNumberFormat="1" applyFont="1" applyFill="1" applyBorder="1" applyAlignment="1">
      <alignment horizontal="right" vertical="center"/>
    </xf>
    <xf numFmtId="4" fontId="31" fillId="0" borderId="20" xfId="0" applyNumberFormat="1" applyFont="1" applyFill="1" applyBorder="1" applyAlignment="1">
      <alignment horizontal="right" vertical="center"/>
    </xf>
    <xf numFmtId="164" fontId="31" fillId="0" borderId="20" xfId="0" applyNumberFormat="1" applyFont="1" applyFill="1" applyBorder="1" applyAlignment="1">
      <alignment horizontal="right" vertical="center"/>
    </xf>
    <xf numFmtId="4" fontId="31" fillId="4" borderId="35" xfId="0" applyNumberFormat="1" applyFont="1" applyFill="1" applyBorder="1" applyAlignment="1">
      <alignment horizontal="right" vertical="center"/>
    </xf>
    <xf numFmtId="164" fontId="31" fillId="4" borderId="35" xfId="0" applyNumberFormat="1" applyFont="1" applyFill="1" applyBorder="1" applyAlignment="1">
      <alignment horizontal="right" vertical="center"/>
    </xf>
    <xf numFmtId="4" fontId="20" fillId="16" borderId="35" xfId="0" applyNumberFormat="1" applyFont="1" applyFill="1" applyBorder="1" applyAlignment="1">
      <alignment horizontal="right" vertical="center"/>
    </xf>
    <xf numFmtId="4" fontId="31" fillId="3" borderId="20" xfId="0" applyNumberFormat="1" applyFont="1" applyFill="1" applyBorder="1" applyAlignment="1">
      <alignment horizontal="right" vertical="center"/>
    </xf>
    <xf numFmtId="164" fontId="31" fillId="3" borderId="20" xfId="0" applyNumberFormat="1" applyFont="1" applyFill="1" applyBorder="1" applyAlignment="1">
      <alignment horizontal="right" vertical="center"/>
    </xf>
    <xf numFmtId="4" fontId="27" fillId="3" borderId="20" xfId="0" applyNumberFormat="1" applyFont="1" applyFill="1" applyBorder="1" applyAlignment="1">
      <alignment horizontal="right" vertical="center"/>
    </xf>
    <xf numFmtId="4" fontId="31" fillId="36" borderId="20" xfId="0" applyNumberFormat="1" applyFont="1" applyFill="1" applyBorder="1" applyAlignment="1">
      <alignment horizontal="right" vertical="center"/>
    </xf>
    <xf numFmtId="164" fontId="31" fillId="36" borderId="20" xfId="0" applyNumberFormat="1" applyFont="1" applyFill="1" applyBorder="1" applyAlignment="1">
      <alignment horizontal="right" vertical="center"/>
    </xf>
    <xf numFmtId="0" fontId="20" fillId="0" borderId="57" xfId="0" applyFont="1" applyFill="1" applyBorder="1" applyAlignment="1">
      <alignment horizontal="right" vertical="center"/>
    </xf>
    <xf numFmtId="0" fontId="20" fillId="50" borderId="20" xfId="0" applyFont="1" applyFill="1" applyBorder="1" applyAlignment="1">
      <alignment horizontal="center" vertical="center"/>
    </xf>
    <xf numFmtId="0" fontId="37" fillId="50" borderId="20" xfId="0" applyNumberFormat="1" applyFont="1" applyFill="1" applyBorder="1" applyAlignment="1">
      <alignment horizontal="center" vertical="center"/>
    </xf>
    <xf numFmtId="0" fontId="20" fillId="50" borderId="20" xfId="0" applyFont="1" applyFill="1" applyBorder="1" applyAlignment="1">
      <alignment horizontal="left" vertical="center" wrapText="1"/>
    </xf>
    <xf numFmtId="4" fontId="20" fillId="50" borderId="20" xfId="0" applyNumberFormat="1" applyFont="1" applyFill="1" applyBorder="1" applyAlignment="1">
      <alignment horizontal="right" vertical="center" wrapText="1"/>
    </xf>
    <xf numFmtId="164" fontId="31" fillId="50" borderId="20" xfId="0" applyNumberFormat="1" applyFont="1" applyFill="1" applyBorder="1" applyAlignment="1">
      <alignment horizontal="right" vertical="center"/>
    </xf>
    <xf numFmtId="4" fontId="20" fillId="50" borderId="20" xfId="0" applyNumberFormat="1" applyFont="1" applyFill="1" applyBorder="1" applyAlignment="1">
      <alignment horizontal="right" vertical="center"/>
    </xf>
    <xf numFmtId="0" fontId="20" fillId="50" borderId="58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center" vertical="center" wrapText="1"/>
    </xf>
    <xf numFmtId="0" fontId="20" fillId="50" borderId="37" xfId="0" applyFont="1" applyFill="1" applyBorder="1" applyAlignment="1">
      <alignment horizontal="center" vertical="center"/>
    </xf>
    <xf numFmtId="0" fontId="0" fillId="4" borderId="8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20" fillId="50" borderId="20" xfId="0" applyFont="1" applyFill="1" applyBorder="1" applyAlignment="1">
      <alignment horizontal="center" vertical="center" wrapText="1"/>
    </xf>
    <xf numFmtId="0" fontId="21" fillId="50" borderId="20" xfId="0" applyFont="1" applyFill="1" applyBorder="1" applyAlignment="1">
      <alignment horizontal="center" vertical="center" wrapText="1"/>
    </xf>
    <xf numFmtId="4" fontId="20" fillId="50" borderId="20" xfId="0" applyNumberFormat="1" applyFont="1" applyFill="1" applyBorder="1" applyAlignment="1">
      <alignment horizontal="center" vertical="center" wrapText="1"/>
    </xf>
    <xf numFmtId="9" fontId="20" fillId="50" borderId="20" xfId="0" applyNumberFormat="1" applyFont="1" applyFill="1" applyBorder="1" applyAlignment="1">
      <alignment horizontal="center" vertical="center" wrapText="1"/>
    </xf>
    <xf numFmtId="4" fontId="22" fillId="50" borderId="20" xfId="0" applyNumberFormat="1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/>
    </xf>
    <xf numFmtId="4" fontId="31" fillId="26" borderId="20" xfId="0" applyNumberFormat="1" applyFont="1" applyFill="1" applyBorder="1" applyAlignment="1">
      <alignment horizontal="right" vertical="center"/>
    </xf>
    <xf numFmtId="164" fontId="31" fillId="26" borderId="20" xfId="0" applyNumberFormat="1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center" vertical="center"/>
    </xf>
    <xf numFmtId="0" fontId="37" fillId="56" borderId="2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4" fontId="20" fillId="0" borderId="20" xfId="0" applyNumberFormat="1" applyFont="1" applyFill="1" applyBorder="1" applyAlignment="1">
      <alignment horizontal="right" vertical="center" wrapText="1"/>
    </xf>
    <xf numFmtId="164" fontId="31" fillId="4" borderId="20" xfId="0" applyNumberFormat="1" applyFont="1" applyFill="1" applyBorder="1" applyAlignment="1">
      <alignment horizontal="right" vertical="center"/>
    </xf>
    <xf numFmtId="4" fontId="20" fillId="39" borderId="20" xfId="0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4" fontId="31" fillId="39" borderId="20" xfId="0" applyNumberFormat="1" applyFont="1" applyFill="1" applyBorder="1" applyAlignment="1">
      <alignment horizontal="right" vertical="center"/>
    </xf>
    <xf numFmtId="0" fontId="20" fillId="4" borderId="81" xfId="0" applyFont="1" applyFill="1" applyBorder="1" applyAlignment="1">
      <alignment horizontal="center" wrapText="1"/>
    </xf>
    <xf numFmtId="4" fontId="31" fillId="27" borderId="20" xfId="0" applyNumberFormat="1" applyFont="1" applyFill="1" applyBorder="1" applyAlignment="1">
      <alignment horizontal="right" vertical="center"/>
    </xf>
    <xf numFmtId="164" fontId="31" fillId="27" borderId="20" xfId="0" applyNumberFormat="1" applyFont="1" applyFill="1" applyBorder="1" applyAlignment="1">
      <alignment horizontal="right" vertical="center"/>
    </xf>
    <xf numFmtId="4" fontId="31" fillId="4" borderId="20" xfId="0" applyNumberFormat="1" applyFont="1" applyFill="1" applyBorder="1" applyAlignment="1">
      <alignment horizontal="right" vertical="center"/>
    </xf>
    <xf numFmtId="4" fontId="20" fillId="16" borderId="20" xfId="0" applyNumberFormat="1" applyFont="1" applyFill="1" applyBorder="1" applyAlignment="1">
      <alignment horizontal="right" vertical="center"/>
    </xf>
    <xf numFmtId="4" fontId="31" fillId="3" borderId="20" xfId="0" applyNumberFormat="1" applyFont="1" applyFill="1" applyBorder="1" applyAlignment="1">
      <alignment horizontal="center" vertical="center"/>
    </xf>
    <xf numFmtId="164" fontId="31" fillId="3" borderId="20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left" vertical="center" wrapText="1"/>
    </xf>
    <xf numFmtId="4" fontId="37" fillId="0" borderId="32" xfId="0" applyNumberFormat="1" applyFont="1" applyFill="1" applyBorder="1" applyAlignment="1">
      <alignment horizontal="right" vertical="center" wrapText="1"/>
    </xf>
    <xf numFmtId="4" fontId="37" fillId="0" borderId="32" xfId="0" applyNumberFormat="1" applyFont="1" applyFill="1" applyBorder="1" applyAlignment="1">
      <alignment horizontal="right" vertical="center"/>
    </xf>
    <xf numFmtId="164" fontId="37" fillId="0" borderId="32" xfId="0" applyNumberFormat="1" applyFont="1" applyFill="1" applyBorder="1" applyAlignment="1">
      <alignment horizontal="right" vertical="center"/>
    </xf>
    <xf numFmtId="4" fontId="31" fillId="0" borderId="32" xfId="0" applyNumberFormat="1" applyFont="1" applyFill="1" applyBorder="1" applyAlignment="1">
      <alignment horizontal="center" vertical="center"/>
    </xf>
    <xf numFmtId="164" fontId="31" fillId="0" borderId="32" xfId="0" applyNumberFormat="1" applyFont="1" applyFill="1" applyBorder="1" applyAlignment="1">
      <alignment horizontal="center" vertical="center"/>
    </xf>
    <xf numFmtId="4" fontId="20" fillId="0" borderId="3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5" fillId="0" borderId="32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wrapText="1"/>
    </xf>
    <xf numFmtId="4" fontId="42" fillId="0" borderId="20" xfId="0" applyNumberFormat="1" applyFont="1" applyFill="1" applyBorder="1" applyAlignment="1">
      <alignment horizontal="center" vertical="center" wrapText="1"/>
    </xf>
    <xf numFmtId="0" fontId="42" fillId="0" borderId="20" xfId="0" applyNumberFormat="1" applyFont="1" applyFill="1" applyBorder="1" applyAlignment="1">
      <alignment horizontal="center" vertical="center" wrapText="1"/>
    </xf>
    <xf numFmtId="4" fontId="31" fillId="0" borderId="70" xfId="0" applyNumberFormat="1" applyFont="1" applyFill="1" applyBorder="1" applyAlignment="1">
      <alignment horizontal="center" vertical="center"/>
    </xf>
    <xf numFmtId="164" fontId="31" fillId="0" borderId="70" xfId="0" applyNumberFormat="1" applyFont="1" applyFill="1" applyBorder="1" applyAlignment="1">
      <alignment horizontal="center" vertical="center"/>
    </xf>
    <xf numFmtId="4" fontId="27" fillId="0" borderId="83" xfId="0" applyNumberFormat="1" applyFont="1" applyFill="1" applyBorder="1" applyAlignment="1">
      <alignment horizontal="center" vertical="center"/>
    </xf>
    <xf numFmtId="4" fontId="31" fillId="4" borderId="20" xfId="0" applyNumberFormat="1" applyFont="1" applyFill="1" applyBorder="1" applyAlignment="1">
      <alignment horizontal="center" vertical="center"/>
    </xf>
    <xf numFmtId="164" fontId="31" fillId="4" borderId="20" xfId="0" applyNumberFormat="1" applyFont="1" applyFill="1" applyBorder="1" applyAlignment="1">
      <alignment horizontal="center" vertical="center"/>
    </xf>
    <xf numFmtId="4" fontId="20" fillId="16" borderId="20" xfId="0" applyNumberFormat="1" applyFont="1" applyFill="1" applyBorder="1" applyAlignment="1">
      <alignment horizontal="center" vertical="center"/>
    </xf>
    <xf numFmtId="4" fontId="31" fillId="16" borderId="20" xfId="0" applyNumberFormat="1" applyFont="1" applyFill="1" applyBorder="1" applyAlignment="1">
      <alignment horizontal="center" vertical="center"/>
    </xf>
    <xf numFmtId="164" fontId="31" fillId="16" borderId="20" xfId="0" applyNumberFormat="1" applyFont="1" applyFill="1" applyBorder="1" applyAlignment="1">
      <alignment horizontal="center" vertical="center"/>
    </xf>
    <xf numFmtId="4" fontId="27" fillId="16" borderId="2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right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left" vertical="center" wrapText="1"/>
    </xf>
    <xf numFmtId="4" fontId="20" fillId="2" borderId="20" xfId="0" applyNumberFormat="1" applyFont="1" applyFill="1" applyBorder="1" applyAlignment="1">
      <alignment horizontal="right" vertical="center" wrapText="1"/>
    </xf>
    <xf numFmtId="4" fontId="31" fillId="2" borderId="20" xfId="0" applyNumberFormat="1" applyFont="1" applyFill="1" applyBorder="1" applyAlignment="1">
      <alignment horizontal="right" vertical="center"/>
    </xf>
    <xf numFmtId="164" fontId="31" fillId="2" borderId="20" xfId="0" applyNumberFormat="1" applyFont="1" applyFill="1" applyBorder="1" applyAlignment="1">
      <alignment horizontal="right" vertical="center"/>
    </xf>
    <xf numFmtId="4" fontId="20" fillId="2" borderId="20" xfId="0" applyNumberFormat="1" applyFont="1" applyFill="1" applyBorder="1" applyAlignment="1">
      <alignment horizontal="right" vertical="center"/>
    </xf>
    <xf numFmtId="4" fontId="31" fillId="15" borderId="20" xfId="0" applyNumberFormat="1" applyFont="1" applyFill="1" applyBorder="1" applyAlignment="1">
      <alignment horizontal="right" vertical="center"/>
    </xf>
    <xf numFmtId="164" fontId="31" fillId="15" borderId="20" xfId="0" applyNumberFormat="1" applyFont="1" applyFill="1" applyBorder="1" applyAlignment="1">
      <alignment horizontal="right"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 wrapText="1"/>
    </xf>
    <xf numFmtId="4" fontId="20" fillId="2" borderId="20" xfId="0" applyNumberFormat="1" applyFont="1" applyFill="1" applyBorder="1" applyAlignment="1">
      <alignment horizontal="center" vertical="center" wrapText="1"/>
    </xf>
    <xf numFmtId="0" fontId="20" fillId="2" borderId="20" xfId="0" applyNumberFormat="1" applyFont="1" applyFill="1" applyBorder="1" applyAlignment="1">
      <alignment horizontal="center" vertical="center" wrapText="1"/>
    </xf>
    <xf numFmtId="0" fontId="20" fillId="14" borderId="20" xfId="0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horizontal="left" vertical="center" wrapText="1"/>
    </xf>
    <xf numFmtId="4" fontId="20" fillId="14" borderId="20" xfId="0" applyNumberFormat="1" applyFont="1" applyFill="1" applyBorder="1" applyAlignment="1">
      <alignment horizontal="right" vertical="center" wrapText="1"/>
    </xf>
    <xf numFmtId="4" fontId="31" fillId="14" borderId="20" xfId="0" applyNumberFormat="1" applyFont="1" applyFill="1" applyBorder="1" applyAlignment="1">
      <alignment horizontal="right" vertical="center"/>
    </xf>
    <xf numFmtId="164" fontId="31" fillId="14" borderId="20" xfId="0" applyNumberFormat="1" applyFont="1" applyFill="1" applyBorder="1" applyAlignment="1">
      <alignment horizontal="right" vertical="center"/>
    </xf>
    <xf numFmtId="4" fontId="20" fillId="14" borderId="20" xfId="0" applyNumberFormat="1" applyFont="1" applyFill="1" applyBorder="1" applyAlignment="1">
      <alignment horizontal="right" vertical="center"/>
    </xf>
    <xf numFmtId="4" fontId="25" fillId="15" borderId="20" xfId="0" applyNumberFormat="1" applyFont="1" applyFill="1" applyBorder="1" applyAlignment="1">
      <alignment horizontal="right" vertical="center"/>
    </xf>
    <xf numFmtId="0" fontId="20" fillId="14" borderId="20" xfId="0" applyFont="1" applyFill="1" applyBorder="1" applyAlignment="1">
      <alignment horizontal="center" vertical="center" wrapText="1"/>
    </xf>
    <xf numFmtId="0" fontId="20" fillId="14" borderId="37" xfId="0" applyFont="1" applyFill="1" applyBorder="1" applyAlignment="1">
      <alignment horizontal="center" vertical="center"/>
    </xf>
    <xf numFmtId="0" fontId="21" fillId="14" borderId="20" xfId="0" applyFont="1" applyFill="1" applyBorder="1" applyAlignment="1">
      <alignment horizontal="center" vertical="center" wrapText="1"/>
    </xf>
    <xf numFmtId="4" fontId="20" fillId="14" borderId="20" xfId="0" applyNumberFormat="1" applyFont="1" applyFill="1" applyBorder="1" applyAlignment="1">
      <alignment horizontal="center" vertical="center" wrapText="1"/>
    </xf>
    <xf numFmtId="0" fontId="20" fillId="14" borderId="20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17"/>
  <sheetViews>
    <sheetView tabSelected="1" view="pageBreakPreview" zoomScale="87" zoomScaleNormal="87" zoomScaleSheetLayoutView="87" zoomScalePageLayoutView="0" workbookViewId="0" topLeftCell="A1">
      <pane ySplit="1" topLeftCell="A2" activePane="bottomLeft" state="frozen"/>
      <selection pane="topLeft" activeCell="A1" sqref="A1"/>
      <selection pane="bottomLeft" activeCell="Q207" sqref="Q207"/>
    </sheetView>
  </sheetViews>
  <sheetFormatPr defaultColWidth="9.140625" defaultRowHeight="15"/>
  <cols>
    <col min="1" max="1" width="3.00390625" style="1" customWidth="1"/>
    <col min="2" max="2" width="4.57421875" style="2" customWidth="1"/>
    <col min="3" max="3" width="11.140625" style="3" customWidth="1"/>
    <col min="4" max="4" width="5.421875" style="4" customWidth="1"/>
    <col min="5" max="5" width="0" style="4" hidden="1" customWidth="1"/>
    <col min="6" max="6" width="30.421875" style="5" customWidth="1"/>
    <col min="7" max="7" width="11.421875" style="6" customWidth="1"/>
    <col min="8" max="8" width="0" style="7" hidden="1" customWidth="1"/>
    <col min="9" max="9" width="0" style="8" hidden="1" customWidth="1"/>
    <col min="10" max="10" width="9.8515625" style="9" customWidth="1"/>
    <col min="11" max="11" width="0" style="10" hidden="1" customWidth="1"/>
    <col min="12" max="12" width="0" style="11" hidden="1" customWidth="1"/>
    <col min="13" max="13" width="0" style="12" hidden="1" customWidth="1"/>
    <col min="14" max="15" width="10.57421875" style="12" customWidth="1"/>
    <col min="16" max="16" width="7.8515625" style="12" customWidth="1"/>
    <col min="17" max="17" width="8.57421875" style="3" customWidth="1"/>
    <col min="18" max="20" width="0" style="3" hidden="1" customWidth="1"/>
    <col min="21" max="21" width="0" style="13" hidden="1" customWidth="1"/>
    <col min="22" max="23" width="0" style="14" hidden="1" customWidth="1"/>
    <col min="24" max="24" width="0" style="15" hidden="1" customWidth="1"/>
    <col min="25" max="26" width="0" style="16" hidden="1" customWidth="1"/>
    <col min="27" max="27" width="0" style="17" hidden="1" customWidth="1"/>
    <col min="28" max="28" width="0" style="16" hidden="1" customWidth="1"/>
    <col min="29" max="29" width="0" style="18" hidden="1" customWidth="1"/>
    <col min="30" max="35" width="0" style="16" hidden="1" customWidth="1"/>
    <col min="36" max="36" width="0" style="19" hidden="1" customWidth="1"/>
    <col min="37" max="37" width="0" style="20" hidden="1" customWidth="1"/>
    <col min="38" max="38" width="0" style="21" hidden="1" customWidth="1"/>
    <col min="39" max="39" width="0" style="20" hidden="1" customWidth="1"/>
    <col min="40" max="40" width="0" style="22" hidden="1" customWidth="1"/>
    <col min="41" max="42" width="0" style="19" hidden="1" customWidth="1"/>
    <col min="43" max="43" width="0" style="23" hidden="1" customWidth="1"/>
    <col min="44" max="44" width="0" style="0" hidden="1" customWidth="1"/>
    <col min="45" max="59" width="8.8515625" style="2" customWidth="1"/>
  </cols>
  <sheetData>
    <row r="1" spans="1:43" ht="51" customHeight="1">
      <c r="A1" s="24"/>
      <c r="B1" s="25" t="s">
        <v>0</v>
      </c>
      <c r="C1" s="26" t="s">
        <v>1</v>
      </c>
      <c r="D1" s="26" t="s">
        <v>2</v>
      </c>
      <c r="E1" s="27" t="s">
        <v>3</v>
      </c>
      <c r="F1" s="26" t="s">
        <v>4</v>
      </c>
      <c r="G1" s="26" t="s">
        <v>5</v>
      </c>
      <c r="H1" s="28" t="s">
        <v>6</v>
      </c>
      <c r="I1" s="29" t="s">
        <v>7</v>
      </c>
      <c r="J1" s="26" t="s">
        <v>8</v>
      </c>
      <c r="K1" s="30" t="s">
        <v>9</v>
      </c>
      <c r="L1" s="31" t="s">
        <v>7</v>
      </c>
      <c r="M1" s="32" t="s">
        <v>10</v>
      </c>
      <c r="N1" s="33" t="s">
        <v>11</v>
      </c>
      <c r="O1" s="33" t="s">
        <v>12</v>
      </c>
      <c r="P1" s="26" t="s">
        <v>13</v>
      </c>
      <c r="Q1" s="34" t="s">
        <v>14</v>
      </c>
      <c r="R1" s="35" t="s">
        <v>12</v>
      </c>
      <c r="S1" s="36" t="s">
        <v>13</v>
      </c>
      <c r="T1" s="36" t="s">
        <v>14</v>
      </c>
      <c r="V1" s="14">
        <v>2012</v>
      </c>
      <c r="W1" s="14">
        <v>2013</v>
      </c>
      <c r="Y1" s="17" t="s">
        <v>15</v>
      </c>
      <c r="Z1" s="17" t="s">
        <v>16</v>
      </c>
      <c r="AA1" s="17" t="s">
        <v>17</v>
      </c>
      <c r="AB1" s="37" t="s">
        <v>18</v>
      </c>
      <c r="AC1" s="38" t="s">
        <v>19</v>
      </c>
      <c r="AD1" s="17" t="s">
        <v>20</v>
      </c>
      <c r="AE1" s="39" t="s">
        <v>21</v>
      </c>
      <c r="AF1" s="17" t="s">
        <v>22</v>
      </c>
      <c r="AG1" s="17" t="s">
        <v>23</v>
      </c>
      <c r="AH1" s="39" t="s">
        <v>24</v>
      </c>
      <c r="AI1" s="17" t="s">
        <v>25</v>
      </c>
      <c r="AJ1" s="17" t="s">
        <v>26</v>
      </c>
      <c r="AK1" s="40" t="s">
        <v>27</v>
      </c>
      <c r="AL1" s="41" t="s">
        <v>28</v>
      </c>
      <c r="AM1" s="40" t="s">
        <v>29</v>
      </c>
      <c r="AN1" s="38" t="s">
        <v>30</v>
      </c>
      <c r="AO1" s="17" t="s">
        <v>31</v>
      </c>
      <c r="AP1" s="17" t="s">
        <v>32</v>
      </c>
      <c r="AQ1" s="17"/>
    </row>
    <row r="2" spans="1:59" s="62" customFormat="1" ht="14.25" hidden="1">
      <c r="A2" s="42"/>
      <c r="B2" s="43" t="s">
        <v>33</v>
      </c>
      <c r="C2" s="44"/>
      <c r="D2" s="44"/>
      <c r="E2" s="44"/>
      <c r="F2" s="45"/>
      <c r="G2" s="46"/>
      <c r="H2" s="47"/>
      <c r="I2" s="48"/>
      <c r="J2" s="49"/>
      <c r="K2" s="50"/>
      <c r="L2" s="51"/>
      <c r="M2" s="52"/>
      <c r="N2" s="52"/>
      <c r="O2" s="52"/>
      <c r="P2" s="52"/>
      <c r="Q2" s="53"/>
      <c r="R2" s="44"/>
      <c r="S2" s="44"/>
      <c r="T2" s="54"/>
      <c r="U2" s="55"/>
      <c r="V2" s="56"/>
      <c r="W2" s="56"/>
      <c r="X2" s="15"/>
      <c r="Y2" s="57"/>
      <c r="Z2" s="57"/>
      <c r="AA2" s="58"/>
      <c r="AB2" s="57"/>
      <c r="AC2" s="59"/>
      <c r="AD2" s="57"/>
      <c r="AE2" s="57"/>
      <c r="AF2" s="57"/>
      <c r="AG2" s="57"/>
      <c r="AH2" s="57"/>
      <c r="AI2" s="57"/>
      <c r="AJ2" s="57"/>
      <c r="AK2" s="60"/>
      <c r="AL2" s="61"/>
      <c r="AM2" s="60"/>
      <c r="AN2" s="38"/>
      <c r="AO2" s="57"/>
      <c r="AP2" s="57"/>
      <c r="AQ2" s="57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</row>
    <row r="3" spans="2:44" ht="12.75" customHeight="1" hidden="1">
      <c r="B3" s="64"/>
      <c r="C3" s="65"/>
      <c r="D3" s="65">
        <v>32399</v>
      </c>
      <c r="E3" s="65"/>
      <c r="F3" s="66" t="s">
        <v>34</v>
      </c>
      <c r="G3" s="67">
        <v>30000</v>
      </c>
      <c r="H3" s="68">
        <f aca="true" t="shared" si="0" ref="H3:H15">G3*1.25</f>
        <v>37500</v>
      </c>
      <c r="I3" s="69">
        <f aca="true" t="shared" si="1" ref="I3:I12">J3-H3</f>
        <v>0</v>
      </c>
      <c r="J3" s="70">
        <f>G3*1.25</f>
        <v>37500</v>
      </c>
      <c r="K3" s="560">
        <f>SUM(J3:J5)</f>
        <v>97000</v>
      </c>
      <c r="L3" s="561">
        <f>M3-K3</f>
        <v>103000</v>
      </c>
      <c r="M3" s="562">
        <v>200000</v>
      </c>
      <c r="N3" s="70">
        <v>40000</v>
      </c>
      <c r="O3" s="70">
        <f>N3-J3</f>
        <v>2500</v>
      </c>
      <c r="P3" s="70"/>
      <c r="Q3" s="71"/>
      <c r="R3" s="72"/>
      <c r="S3" s="73"/>
      <c r="T3" s="74"/>
      <c r="U3" s="75"/>
      <c r="V3" s="76"/>
      <c r="W3" s="76"/>
      <c r="AJ3" s="16"/>
      <c r="AK3" s="77"/>
      <c r="AL3" s="78">
        <v>0.25</v>
      </c>
      <c r="AM3" s="77"/>
      <c r="AN3" s="38"/>
      <c r="AO3" s="16"/>
      <c r="AP3" s="16"/>
      <c r="AQ3" s="16"/>
      <c r="AR3" s="79"/>
    </row>
    <row r="4" spans="2:44" ht="12.75" customHeight="1" hidden="1">
      <c r="B4" s="64"/>
      <c r="C4" s="65"/>
      <c r="D4" s="65">
        <v>32399</v>
      </c>
      <c r="E4" s="65"/>
      <c r="F4" s="66" t="s">
        <v>35</v>
      </c>
      <c r="G4" s="67">
        <v>22000</v>
      </c>
      <c r="H4" s="68">
        <f t="shared" si="0"/>
        <v>27500</v>
      </c>
      <c r="I4" s="69">
        <f t="shared" si="1"/>
        <v>0</v>
      </c>
      <c r="J4" s="70">
        <f>G4*1.25</f>
        <v>27500</v>
      </c>
      <c r="K4" s="560"/>
      <c r="L4" s="561"/>
      <c r="M4" s="562"/>
      <c r="N4" s="70">
        <v>70000</v>
      </c>
      <c r="O4" s="70">
        <f>N4-J4</f>
        <v>42500</v>
      </c>
      <c r="P4" s="70"/>
      <c r="Q4" s="71"/>
      <c r="R4" s="80"/>
      <c r="S4" s="81"/>
      <c r="T4" s="82"/>
      <c r="U4" s="75"/>
      <c r="V4" s="76"/>
      <c r="W4" s="76"/>
      <c r="AJ4" s="16"/>
      <c r="AK4" s="77"/>
      <c r="AL4" s="78">
        <v>0.25</v>
      </c>
      <c r="AM4" s="77"/>
      <c r="AN4" s="38"/>
      <c r="AO4" s="16"/>
      <c r="AP4" s="16"/>
      <c r="AQ4" s="16"/>
      <c r="AR4" s="79"/>
    </row>
    <row r="5" spans="2:44" ht="12.75" customHeight="1" hidden="1">
      <c r="B5" s="64"/>
      <c r="C5" s="65"/>
      <c r="D5" s="65">
        <v>32931</v>
      </c>
      <c r="E5" s="65"/>
      <c r="F5" s="66" t="s">
        <v>36</v>
      </c>
      <c r="G5" s="67">
        <v>25000</v>
      </c>
      <c r="H5" s="68">
        <f t="shared" si="0"/>
        <v>31250</v>
      </c>
      <c r="I5" s="69">
        <f t="shared" si="1"/>
        <v>750</v>
      </c>
      <c r="J5" s="70">
        <v>32000</v>
      </c>
      <c r="K5" s="560"/>
      <c r="L5" s="561"/>
      <c r="M5" s="562"/>
      <c r="N5" s="70">
        <v>100000</v>
      </c>
      <c r="O5" s="70">
        <f>N5-J5</f>
        <v>68000</v>
      </c>
      <c r="P5" s="70"/>
      <c r="Q5" s="71"/>
      <c r="R5" s="80"/>
      <c r="S5" s="81"/>
      <c r="T5" s="82"/>
      <c r="U5" s="75"/>
      <c r="V5" s="76"/>
      <c r="W5" s="76"/>
      <c r="AJ5" s="16"/>
      <c r="AK5" s="77"/>
      <c r="AL5" s="78">
        <v>0.25</v>
      </c>
      <c r="AM5" s="77"/>
      <c r="AN5" s="38"/>
      <c r="AO5" s="16"/>
      <c r="AP5" s="16"/>
      <c r="AQ5" s="16"/>
      <c r="AR5" s="79"/>
    </row>
    <row r="6" spans="2:44" ht="12.75" customHeight="1" hidden="1">
      <c r="B6" s="64"/>
      <c r="C6" s="65"/>
      <c r="D6" s="83">
        <v>32332</v>
      </c>
      <c r="E6" s="65"/>
      <c r="F6" s="66" t="s">
        <v>37</v>
      </c>
      <c r="G6" s="67">
        <v>39000</v>
      </c>
      <c r="H6" s="68">
        <f t="shared" si="0"/>
        <v>48750</v>
      </c>
      <c r="I6" s="69">
        <f t="shared" si="1"/>
        <v>250</v>
      </c>
      <c r="J6" s="70">
        <v>49000</v>
      </c>
      <c r="K6" s="560">
        <f>SUM(J6:J7)</f>
        <v>111500</v>
      </c>
      <c r="L6" s="561">
        <f>M6-K6</f>
        <v>138500</v>
      </c>
      <c r="M6" s="562">
        <v>250000</v>
      </c>
      <c r="N6" s="562">
        <v>100000</v>
      </c>
      <c r="O6" s="563">
        <f>N6-J6-J7</f>
        <v>-11500</v>
      </c>
      <c r="P6" s="85"/>
      <c r="Q6" s="86"/>
      <c r="R6" s="80"/>
      <c r="S6" s="81"/>
      <c r="T6" s="82"/>
      <c r="U6" s="75"/>
      <c r="V6" s="76"/>
      <c r="W6" s="76"/>
      <c r="AJ6" s="16"/>
      <c r="AK6" s="77"/>
      <c r="AL6" s="78">
        <v>0.23</v>
      </c>
      <c r="AM6" s="77"/>
      <c r="AN6" s="87"/>
      <c r="AO6" s="16"/>
      <c r="AP6" s="16"/>
      <c r="AQ6" s="16"/>
      <c r="AR6" s="79"/>
    </row>
    <row r="7" spans="2:44" ht="12.75" customHeight="1" hidden="1">
      <c r="B7" s="64"/>
      <c r="C7" s="65"/>
      <c r="D7" s="83">
        <v>32332</v>
      </c>
      <c r="E7" s="65"/>
      <c r="F7" s="66" t="s">
        <v>38</v>
      </c>
      <c r="G7" s="67">
        <v>50000</v>
      </c>
      <c r="H7" s="68">
        <f t="shared" si="0"/>
        <v>62500</v>
      </c>
      <c r="I7" s="69">
        <f t="shared" si="1"/>
        <v>0</v>
      </c>
      <c r="J7" s="70">
        <f>G7*1.25</f>
        <v>62500</v>
      </c>
      <c r="K7" s="560"/>
      <c r="L7" s="561"/>
      <c r="M7" s="562"/>
      <c r="N7" s="562"/>
      <c r="O7" s="563"/>
      <c r="P7" s="88"/>
      <c r="Q7" s="89"/>
      <c r="R7" s="80"/>
      <c r="S7" s="81"/>
      <c r="T7" s="82"/>
      <c r="U7" s="75"/>
      <c r="V7" s="76"/>
      <c r="W7" s="76"/>
      <c r="AJ7" s="16"/>
      <c r="AK7" s="77"/>
      <c r="AL7" s="90"/>
      <c r="AM7" s="77"/>
      <c r="AN7" s="38"/>
      <c r="AO7" s="16"/>
      <c r="AP7" s="16"/>
      <c r="AQ7" s="16"/>
      <c r="AR7" s="79"/>
    </row>
    <row r="8" spans="2:44" ht="12.75" customHeight="1" hidden="1">
      <c r="B8" s="64"/>
      <c r="C8" s="65"/>
      <c r="D8" s="91">
        <v>32339</v>
      </c>
      <c r="E8" s="65"/>
      <c r="F8" s="66" t="s">
        <v>39</v>
      </c>
      <c r="G8" s="67">
        <v>15000</v>
      </c>
      <c r="H8" s="68">
        <f t="shared" si="0"/>
        <v>18750</v>
      </c>
      <c r="I8" s="69">
        <f t="shared" si="1"/>
        <v>250</v>
      </c>
      <c r="J8" s="70">
        <v>19000</v>
      </c>
      <c r="K8" s="68">
        <f>J8</f>
        <v>19000</v>
      </c>
      <c r="L8" s="69">
        <f>M8-K8</f>
        <v>231000</v>
      </c>
      <c r="M8" s="70">
        <v>250000</v>
      </c>
      <c r="N8" s="562">
        <v>80000</v>
      </c>
      <c r="O8" s="563">
        <f>N8-J8-J9-J10-J11-J12</f>
        <v>-6000</v>
      </c>
      <c r="P8" s="85"/>
      <c r="Q8" s="71"/>
      <c r="R8" s="80"/>
      <c r="S8" s="81"/>
      <c r="T8" s="82"/>
      <c r="U8" s="75"/>
      <c r="V8" s="76"/>
      <c r="W8" s="76"/>
      <c r="AJ8" s="16"/>
      <c r="AK8" s="77"/>
      <c r="AL8" s="90"/>
      <c r="AM8" s="77"/>
      <c r="AN8" s="38"/>
      <c r="AO8" s="16"/>
      <c r="AP8" s="16"/>
      <c r="AQ8" s="16"/>
      <c r="AR8" s="79"/>
    </row>
    <row r="9" spans="2:44" ht="12.75" customHeight="1" hidden="1">
      <c r="B9" s="64"/>
      <c r="C9" s="65"/>
      <c r="D9" s="91">
        <v>32339</v>
      </c>
      <c r="E9" s="65"/>
      <c r="F9" s="66" t="s">
        <v>40</v>
      </c>
      <c r="G9" s="67">
        <v>15000</v>
      </c>
      <c r="H9" s="68">
        <f t="shared" si="0"/>
        <v>18750</v>
      </c>
      <c r="I9" s="69">
        <f t="shared" si="1"/>
        <v>250</v>
      </c>
      <c r="J9" s="70">
        <v>19000</v>
      </c>
      <c r="K9" s="68">
        <f>J9</f>
        <v>19000</v>
      </c>
      <c r="L9" s="69">
        <f>M9-K9</f>
        <v>81000</v>
      </c>
      <c r="M9" s="70">
        <v>100000</v>
      </c>
      <c r="N9" s="562"/>
      <c r="O9" s="563"/>
      <c r="P9" s="92"/>
      <c r="Q9" s="71"/>
      <c r="R9" s="80"/>
      <c r="S9" s="81"/>
      <c r="T9" s="82"/>
      <c r="U9" s="75"/>
      <c r="V9" s="76"/>
      <c r="W9" s="76"/>
      <c r="AJ9" s="16"/>
      <c r="AK9" s="77"/>
      <c r="AL9" s="90"/>
      <c r="AM9" s="77"/>
      <c r="AN9" s="38"/>
      <c r="AO9" s="16"/>
      <c r="AP9" s="16"/>
      <c r="AQ9" s="16"/>
      <c r="AR9" s="79"/>
    </row>
    <row r="10" spans="2:44" ht="20.25" hidden="1">
      <c r="B10" s="64"/>
      <c r="C10" s="65"/>
      <c r="D10" s="91">
        <v>32339</v>
      </c>
      <c r="E10" s="65"/>
      <c r="F10" s="66" t="s">
        <v>41</v>
      </c>
      <c r="G10" s="67">
        <v>35000</v>
      </c>
      <c r="H10" s="68">
        <f t="shared" si="0"/>
        <v>43750</v>
      </c>
      <c r="I10" s="69">
        <f t="shared" si="1"/>
        <v>250</v>
      </c>
      <c r="J10" s="70">
        <v>44000</v>
      </c>
      <c r="K10" s="68">
        <f>J10</f>
        <v>44000</v>
      </c>
      <c r="L10" s="69">
        <f>M10-K10</f>
        <v>106000</v>
      </c>
      <c r="M10" s="70">
        <v>150000</v>
      </c>
      <c r="N10" s="562"/>
      <c r="O10" s="563"/>
      <c r="P10" s="92"/>
      <c r="Q10" s="71"/>
      <c r="R10" s="80"/>
      <c r="S10" s="81"/>
      <c r="T10" s="82"/>
      <c r="U10" s="75"/>
      <c r="V10" s="76"/>
      <c r="W10" s="76"/>
      <c r="AJ10" s="16"/>
      <c r="AK10" s="77"/>
      <c r="AL10" s="90"/>
      <c r="AM10" s="77"/>
      <c r="AN10" s="38"/>
      <c r="AO10" s="16"/>
      <c r="AP10" s="16"/>
      <c r="AQ10" s="16"/>
      <c r="AR10" s="79"/>
    </row>
    <row r="11" spans="2:44" ht="12.75" customHeight="1" hidden="1">
      <c r="B11" s="64"/>
      <c r="C11" s="65"/>
      <c r="D11" s="91">
        <v>32339</v>
      </c>
      <c r="E11" s="65"/>
      <c r="F11" s="66" t="s">
        <v>42</v>
      </c>
      <c r="G11" s="67">
        <v>1500</v>
      </c>
      <c r="H11" s="68">
        <f t="shared" si="0"/>
        <v>1875</v>
      </c>
      <c r="I11" s="69">
        <f t="shared" si="1"/>
        <v>125</v>
      </c>
      <c r="J11" s="70">
        <v>2000</v>
      </c>
      <c r="K11" s="68"/>
      <c r="L11" s="69"/>
      <c r="M11" s="70"/>
      <c r="N11" s="562"/>
      <c r="O11" s="563"/>
      <c r="P11" s="92"/>
      <c r="Q11" s="71"/>
      <c r="R11" s="93"/>
      <c r="S11" s="94"/>
      <c r="T11" s="95"/>
      <c r="U11" s="75"/>
      <c r="V11" s="76"/>
      <c r="W11" s="76"/>
      <c r="AJ11" s="16"/>
      <c r="AK11" s="77"/>
      <c r="AL11" s="90"/>
      <c r="AM11" s="77"/>
      <c r="AN11" s="38"/>
      <c r="AO11" s="16"/>
      <c r="AP11" s="16"/>
      <c r="AQ11" s="16"/>
      <c r="AR11" s="79"/>
    </row>
    <row r="12" spans="2:44" ht="12.75" customHeight="1" hidden="1">
      <c r="B12" s="64"/>
      <c r="C12" s="65"/>
      <c r="D12" s="91">
        <v>32339</v>
      </c>
      <c r="E12" s="65"/>
      <c r="F12" s="66" t="s">
        <v>43</v>
      </c>
      <c r="G12" s="67">
        <v>1500</v>
      </c>
      <c r="H12" s="68">
        <f t="shared" si="0"/>
        <v>1875</v>
      </c>
      <c r="I12" s="69">
        <f t="shared" si="1"/>
        <v>125</v>
      </c>
      <c r="J12" s="70">
        <v>2000</v>
      </c>
      <c r="K12" s="68"/>
      <c r="L12" s="69"/>
      <c r="M12" s="70"/>
      <c r="N12" s="562"/>
      <c r="O12" s="563"/>
      <c r="P12" s="88"/>
      <c r="Q12" s="71"/>
      <c r="R12" s="93"/>
      <c r="S12" s="94"/>
      <c r="T12" s="95"/>
      <c r="U12" s="75"/>
      <c r="V12" s="76"/>
      <c r="W12" s="76"/>
      <c r="AJ12" s="16"/>
      <c r="AK12" s="77"/>
      <c r="AL12" s="90"/>
      <c r="AM12" s="77"/>
      <c r="AN12" s="38"/>
      <c r="AO12" s="16"/>
      <c r="AP12" s="16"/>
      <c r="AQ12" s="16"/>
      <c r="AR12" s="79"/>
    </row>
    <row r="13" spans="2:44" ht="12.75" customHeight="1" hidden="1">
      <c r="B13" s="64"/>
      <c r="C13" s="65"/>
      <c r="D13" s="96">
        <v>32331</v>
      </c>
      <c r="E13" s="65"/>
      <c r="F13" s="66" t="s">
        <v>44</v>
      </c>
      <c r="G13" s="67">
        <v>110000</v>
      </c>
      <c r="H13" s="68">
        <f t="shared" si="0"/>
        <v>137500</v>
      </c>
      <c r="I13" s="69"/>
      <c r="J13" s="70">
        <v>140000</v>
      </c>
      <c r="K13" s="68"/>
      <c r="L13" s="69"/>
      <c r="M13" s="70"/>
      <c r="N13" s="562">
        <v>150000</v>
      </c>
      <c r="O13" s="563">
        <f>N13-J13-J14-J15</f>
        <v>-32000</v>
      </c>
      <c r="P13" s="85"/>
      <c r="Q13" s="71"/>
      <c r="R13" s="93"/>
      <c r="S13" s="94"/>
      <c r="T13" s="95"/>
      <c r="U13" s="75"/>
      <c r="V13" s="76"/>
      <c r="W13" s="76"/>
      <c r="AJ13" s="16"/>
      <c r="AK13" s="77"/>
      <c r="AL13" s="90"/>
      <c r="AM13" s="77"/>
      <c r="AN13" s="38"/>
      <c r="AO13" s="16"/>
      <c r="AP13" s="16"/>
      <c r="AQ13" s="16"/>
      <c r="AR13" s="79"/>
    </row>
    <row r="14" spans="2:44" ht="12.75" customHeight="1" hidden="1">
      <c r="B14" s="64"/>
      <c r="C14" s="65"/>
      <c r="D14" s="96">
        <v>32331</v>
      </c>
      <c r="E14" s="65"/>
      <c r="F14" s="66" t="s">
        <v>45</v>
      </c>
      <c r="G14" s="67">
        <v>25000</v>
      </c>
      <c r="H14" s="68">
        <f t="shared" si="0"/>
        <v>31250</v>
      </c>
      <c r="I14" s="69"/>
      <c r="J14" s="70">
        <v>32000</v>
      </c>
      <c r="K14" s="68"/>
      <c r="L14" s="69"/>
      <c r="M14" s="70"/>
      <c r="N14" s="562"/>
      <c r="O14" s="563"/>
      <c r="P14" s="92"/>
      <c r="Q14" s="71"/>
      <c r="R14" s="93"/>
      <c r="S14" s="94"/>
      <c r="T14" s="95"/>
      <c r="U14" s="75"/>
      <c r="V14" s="76"/>
      <c r="W14" s="76"/>
      <c r="AJ14" s="16"/>
      <c r="AK14" s="77"/>
      <c r="AL14" s="90"/>
      <c r="AM14" s="77"/>
      <c r="AN14" s="38"/>
      <c r="AO14" s="16"/>
      <c r="AP14" s="16"/>
      <c r="AQ14" s="16"/>
      <c r="AR14" s="79"/>
    </row>
    <row r="15" spans="2:44" ht="12.75" customHeight="1" hidden="1">
      <c r="B15" s="64"/>
      <c r="C15" s="65"/>
      <c r="D15" s="96">
        <v>32331</v>
      </c>
      <c r="E15" s="65"/>
      <c r="F15" s="66" t="s">
        <v>46</v>
      </c>
      <c r="G15" s="67">
        <v>7500</v>
      </c>
      <c r="H15" s="68">
        <f t="shared" si="0"/>
        <v>9375</v>
      </c>
      <c r="I15" s="69">
        <f>J15-H15</f>
        <v>625</v>
      </c>
      <c r="J15" s="70">
        <v>10000</v>
      </c>
      <c r="K15" s="68"/>
      <c r="L15" s="69">
        <f>M15-K15</f>
        <v>0</v>
      </c>
      <c r="M15" s="70"/>
      <c r="N15" s="562"/>
      <c r="O15" s="563"/>
      <c r="P15" s="88"/>
      <c r="Q15" s="71"/>
      <c r="R15" s="97"/>
      <c r="S15" s="98"/>
      <c r="T15" s="99"/>
      <c r="U15" s="75"/>
      <c r="V15" s="76"/>
      <c r="W15" s="76"/>
      <c r="AJ15" s="16"/>
      <c r="AK15" s="77"/>
      <c r="AL15" s="90"/>
      <c r="AM15" s="77"/>
      <c r="AN15" s="38"/>
      <c r="AO15" s="16"/>
      <c r="AP15" s="16"/>
      <c r="AQ15" s="16"/>
      <c r="AR15" s="79"/>
    </row>
    <row r="16" spans="1:59" s="62" customFormat="1" ht="14.25" hidden="1">
      <c r="A16" s="42"/>
      <c r="B16" s="100" t="s">
        <v>47</v>
      </c>
      <c r="C16" s="101"/>
      <c r="D16" s="101"/>
      <c r="E16" s="101"/>
      <c r="F16" s="102"/>
      <c r="G16" s="103"/>
      <c r="H16" s="104"/>
      <c r="I16" s="105"/>
      <c r="J16" s="106"/>
      <c r="K16" s="107"/>
      <c r="L16" s="105"/>
      <c r="M16" s="108"/>
      <c r="N16" s="108"/>
      <c r="O16" s="108"/>
      <c r="P16" s="108"/>
      <c r="Q16" s="109"/>
      <c r="R16" s="44"/>
      <c r="S16" s="44"/>
      <c r="T16" s="54"/>
      <c r="U16" s="55"/>
      <c r="V16" s="56"/>
      <c r="W16" s="56"/>
      <c r="X16" s="15"/>
      <c r="Y16" s="57"/>
      <c r="Z16" s="57"/>
      <c r="AA16" s="58"/>
      <c r="AB16" s="57"/>
      <c r="AC16" s="59"/>
      <c r="AD16" s="57"/>
      <c r="AE16" s="57"/>
      <c r="AF16" s="57"/>
      <c r="AG16" s="57"/>
      <c r="AH16" s="57"/>
      <c r="AI16" s="57"/>
      <c r="AJ16" s="57"/>
      <c r="AK16" s="60"/>
      <c r="AL16" s="61"/>
      <c r="AM16" s="60"/>
      <c r="AN16" s="38"/>
      <c r="AO16" s="57"/>
      <c r="AP16" s="57"/>
      <c r="AQ16" s="57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</row>
    <row r="17" spans="2:43" ht="14.25" hidden="1">
      <c r="B17" s="110"/>
      <c r="C17" s="73"/>
      <c r="D17" s="73">
        <v>32359</v>
      </c>
      <c r="E17" s="111"/>
      <c r="F17" s="112" t="s">
        <v>48</v>
      </c>
      <c r="G17" s="113">
        <v>70000</v>
      </c>
      <c r="H17" s="114">
        <f>G17*1.25</f>
        <v>87500</v>
      </c>
      <c r="I17" s="115">
        <f>J17-H17</f>
        <v>0</v>
      </c>
      <c r="J17" s="116">
        <f aca="true" t="shared" si="2" ref="J17:J23">G17*1.25</f>
        <v>87500</v>
      </c>
      <c r="K17" s="117">
        <f>J17</f>
        <v>87500</v>
      </c>
      <c r="L17" s="118">
        <f>M17-K17</f>
        <v>112500</v>
      </c>
      <c r="M17" s="119">
        <v>200000</v>
      </c>
      <c r="N17" s="116">
        <v>200000</v>
      </c>
      <c r="O17" s="116">
        <f>N17-J17</f>
        <v>112500</v>
      </c>
      <c r="P17" s="116"/>
      <c r="Q17" s="120"/>
      <c r="R17" s="72"/>
      <c r="S17" s="73"/>
      <c r="T17" s="74"/>
      <c r="AJ17" s="16"/>
      <c r="AK17" s="77"/>
      <c r="AL17" s="90"/>
      <c r="AM17" s="77"/>
      <c r="AN17" s="38"/>
      <c r="AO17" s="16"/>
      <c r="AP17" s="16"/>
      <c r="AQ17" s="16"/>
    </row>
    <row r="18" spans="2:43" ht="14.25" hidden="1">
      <c r="B18" s="121"/>
      <c r="C18" s="122"/>
      <c r="D18" s="123">
        <v>32389</v>
      </c>
      <c r="E18" s="124"/>
      <c r="F18" s="125" t="s">
        <v>49</v>
      </c>
      <c r="G18" s="126">
        <v>30000</v>
      </c>
      <c r="H18" s="127">
        <f>G18*1.25</f>
        <v>37500</v>
      </c>
      <c r="I18" s="128"/>
      <c r="J18" s="116">
        <f t="shared" si="2"/>
        <v>37500</v>
      </c>
      <c r="K18" s="129"/>
      <c r="L18" s="130"/>
      <c r="M18" s="131"/>
      <c r="N18" s="564">
        <v>297250</v>
      </c>
      <c r="O18" s="565">
        <f>N18-J18-J19-J20-J21-J22</f>
        <v>-62750</v>
      </c>
      <c r="P18" s="133"/>
      <c r="Q18" s="134"/>
      <c r="R18" s="135"/>
      <c r="S18" s="122"/>
      <c r="T18" s="136"/>
      <c r="AJ18" s="16"/>
      <c r="AK18" s="77"/>
      <c r="AL18" s="90"/>
      <c r="AM18" s="77"/>
      <c r="AN18" s="38"/>
      <c r="AO18" s="16"/>
      <c r="AP18" s="16"/>
      <c r="AQ18" s="16"/>
    </row>
    <row r="19" spans="2:43" ht="14.25" hidden="1">
      <c r="B19" s="121"/>
      <c r="C19" s="122"/>
      <c r="D19" s="123">
        <v>32389</v>
      </c>
      <c r="E19" s="124"/>
      <c r="F19" s="125" t="s">
        <v>50</v>
      </c>
      <c r="G19" s="126">
        <v>80000</v>
      </c>
      <c r="H19" s="127"/>
      <c r="I19" s="128"/>
      <c r="J19" s="116">
        <f t="shared" si="2"/>
        <v>100000</v>
      </c>
      <c r="K19" s="129"/>
      <c r="L19" s="130"/>
      <c r="M19" s="131"/>
      <c r="N19" s="564"/>
      <c r="O19" s="565"/>
      <c r="P19" s="133"/>
      <c r="Q19" s="134"/>
      <c r="R19" s="135"/>
      <c r="S19" s="122"/>
      <c r="T19" s="136"/>
      <c r="AJ19" s="16"/>
      <c r="AK19" s="77"/>
      <c r="AL19" s="90"/>
      <c r="AM19" s="77"/>
      <c r="AN19" s="38"/>
      <c r="AO19" s="16"/>
      <c r="AP19" s="16"/>
      <c r="AQ19" s="16"/>
    </row>
    <row r="20" spans="2:43" ht="14.25" hidden="1">
      <c r="B20" s="121"/>
      <c r="C20" s="122"/>
      <c r="D20" s="123">
        <v>32389</v>
      </c>
      <c r="E20" s="124"/>
      <c r="F20" s="125" t="s">
        <v>51</v>
      </c>
      <c r="G20" s="126">
        <v>20000</v>
      </c>
      <c r="H20" s="127"/>
      <c r="I20" s="128"/>
      <c r="J20" s="116">
        <f t="shared" si="2"/>
        <v>25000</v>
      </c>
      <c r="K20" s="129"/>
      <c r="L20" s="130"/>
      <c r="M20" s="131"/>
      <c r="N20" s="564"/>
      <c r="O20" s="565"/>
      <c r="P20" s="133"/>
      <c r="Q20" s="134"/>
      <c r="R20" s="135"/>
      <c r="S20" s="122"/>
      <c r="T20" s="136"/>
      <c r="AJ20" s="16"/>
      <c r="AK20" s="77"/>
      <c r="AL20" s="90"/>
      <c r="AM20" s="77"/>
      <c r="AN20" s="38"/>
      <c r="AO20" s="16"/>
      <c r="AP20" s="16"/>
      <c r="AQ20" s="16"/>
    </row>
    <row r="21" spans="2:43" ht="12.75" customHeight="1" hidden="1">
      <c r="B21" s="137"/>
      <c r="C21" s="81"/>
      <c r="D21" s="123">
        <v>32389</v>
      </c>
      <c r="E21" s="81"/>
      <c r="F21" s="125" t="s">
        <v>52</v>
      </c>
      <c r="G21" s="18">
        <v>88000</v>
      </c>
      <c r="H21" s="138"/>
      <c r="I21" s="139"/>
      <c r="J21" s="116">
        <f t="shared" si="2"/>
        <v>110000</v>
      </c>
      <c r="K21" s="138"/>
      <c r="L21" s="139"/>
      <c r="M21" s="132"/>
      <c r="N21" s="564"/>
      <c r="O21" s="565"/>
      <c r="P21" s="133"/>
      <c r="Q21" s="140"/>
      <c r="R21" s="80"/>
      <c r="S21" s="81"/>
      <c r="T21" s="82"/>
      <c r="U21" s="75"/>
      <c r="V21" s="76"/>
      <c r="W21" s="76"/>
      <c r="X21" s="76"/>
      <c r="AJ21" s="16"/>
      <c r="AK21" s="77"/>
      <c r="AL21" s="90"/>
      <c r="AM21" s="77"/>
      <c r="AN21" s="38"/>
      <c r="AO21" s="16"/>
      <c r="AP21" s="16"/>
      <c r="AQ21" s="16"/>
    </row>
    <row r="22" spans="2:43" ht="12.75" customHeight="1" hidden="1">
      <c r="B22" s="137"/>
      <c r="C22" s="81"/>
      <c r="D22" s="123">
        <v>32389</v>
      </c>
      <c r="E22" s="81"/>
      <c r="F22" s="125" t="s">
        <v>53</v>
      </c>
      <c r="G22" s="18">
        <v>70000</v>
      </c>
      <c r="H22" s="138"/>
      <c r="I22" s="139"/>
      <c r="J22" s="141">
        <f t="shared" si="2"/>
        <v>87500</v>
      </c>
      <c r="K22" s="138"/>
      <c r="L22" s="139"/>
      <c r="M22" s="132"/>
      <c r="N22" s="564"/>
      <c r="O22" s="565"/>
      <c r="P22" s="142"/>
      <c r="Q22" s="140"/>
      <c r="R22" s="80"/>
      <c r="S22" s="81"/>
      <c r="T22" s="82"/>
      <c r="U22" s="75"/>
      <c r="V22" s="76"/>
      <c r="W22" s="76"/>
      <c r="X22" s="76"/>
      <c r="AJ22" s="16"/>
      <c r="AK22" s="77"/>
      <c r="AL22" s="90"/>
      <c r="AM22" s="77"/>
      <c r="AN22" s="38"/>
      <c r="AO22" s="16"/>
      <c r="AP22" s="16"/>
      <c r="AQ22" s="16"/>
    </row>
    <row r="23" spans="2:43" ht="12.75" customHeight="1" hidden="1">
      <c r="B23" s="137"/>
      <c r="C23" s="81"/>
      <c r="D23" s="143">
        <v>32312</v>
      </c>
      <c r="E23" s="81"/>
      <c r="F23" s="125" t="s">
        <v>54</v>
      </c>
      <c r="G23" s="18">
        <v>50000</v>
      </c>
      <c r="H23" s="138"/>
      <c r="I23" s="139"/>
      <c r="J23" s="141">
        <f t="shared" si="2"/>
        <v>62500</v>
      </c>
      <c r="K23" s="138"/>
      <c r="L23" s="139"/>
      <c r="M23" s="132"/>
      <c r="N23" s="144">
        <v>65000</v>
      </c>
      <c r="O23" s="145">
        <f>N23-J23</f>
        <v>2500</v>
      </c>
      <c r="P23" s="145"/>
      <c r="Q23" s="140"/>
      <c r="R23" s="80"/>
      <c r="S23" s="81"/>
      <c r="T23" s="82"/>
      <c r="U23" s="75"/>
      <c r="V23" s="76"/>
      <c r="W23" s="76"/>
      <c r="X23" s="76"/>
      <c r="AJ23" s="16"/>
      <c r="AK23" s="77"/>
      <c r="AL23" s="90"/>
      <c r="AM23" s="77"/>
      <c r="AN23" s="38"/>
      <c r="AO23" s="16"/>
      <c r="AP23" s="16"/>
      <c r="AQ23" s="16"/>
    </row>
    <row r="24" spans="2:43" ht="14.25" hidden="1">
      <c r="B24" s="137"/>
      <c r="C24" s="81"/>
      <c r="D24" s="81">
        <v>42211</v>
      </c>
      <c r="E24" s="81"/>
      <c r="F24" s="125" t="s">
        <v>55</v>
      </c>
      <c r="G24" s="18">
        <v>150000</v>
      </c>
      <c r="H24" s="138">
        <f aca="true" t="shared" si="3" ref="H24:H32">G24*1.25</f>
        <v>187500</v>
      </c>
      <c r="I24" s="139">
        <f aca="true" t="shared" si="4" ref="I24:I32">J24-H24</f>
        <v>0</v>
      </c>
      <c r="J24" s="132">
        <f aca="true" t="shared" si="5" ref="J24:J30">H24</f>
        <v>187500</v>
      </c>
      <c r="K24" s="566">
        <f>SUM(J24:J25)</f>
        <v>225000</v>
      </c>
      <c r="L24" s="567">
        <f>M24-K24</f>
        <v>-125000</v>
      </c>
      <c r="M24" s="564">
        <v>100000</v>
      </c>
      <c r="N24" s="564">
        <v>250000</v>
      </c>
      <c r="O24" s="564">
        <f>N24-J24-J25</f>
        <v>25000</v>
      </c>
      <c r="P24" s="146"/>
      <c r="Q24" s="140"/>
      <c r="R24" s="80"/>
      <c r="S24" s="81"/>
      <c r="T24" s="82"/>
      <c r="U24" s="75"/>
      <c r="V24" s="76"/>
      <c r="W24" s="76"/>
      <c r="X24" s="76"/>
      <c r="AJ24" s="16"/>
      <c r="AK24" s="77"/>
      <c r="AL24" s="90"/>
      <c r="AM24" s="77"/>
      <c r="AN24" s="38"/>
      <c r="AO24" s="16"/>
      <c r="AP24" s="16"/>
      <c r="AQ24" s="16"/>
    </row>
    <row r="25" spans="2:43" ht="14.25" hidden="1">
      <c r="B25" s="137"/>
      <c r="C25" s="81"/>
      <c r="D25" s="81">
        <v>42211</v>
      </c>
      <c r="E25" s="81"/>
      <c r="F25" s="125" t="s">
        <v>56</v>
      </c>
      <c r="G25" s="18">
        <v>30000</v>
      </c>
      <c r="H25" s="138">
        <f t="shared" si="3"/>
        <v>37500</v>
      </c>
      <c r="I25" s="139">
        <f t="shared" si="4"/>
        <v>0</v>
      </c>
      <c r="J25" s="132">
        <f t="shared" si="5"/>
        <v>37500</v>
      </c>
      <c r="K25" s="566"/>
      <c r="L25" s="567"/>
      <c r="M25" s="564"/>
      <c r="N25" s="564"/>
      <c r="O25" s="564"/>
      <c r="P25" s="141"/>
      <c r="Q25" s="140"/>
      <c r="R25" s="80"/>
      <c r="S25" s="81"/>
      <c r="T25" s="82"/>
      <c r="U25" s="75"/>
      <c r="V25" s="76"/>
      <c r="W25" s="76"/>
      <c r="X25" s="76"/>
      <c r="Z25" s="147"/>
      <c r="AJ25" s="16"/>
      <c r="AK25" s="77"/>
      <c r="AL25" s="90"/>
      <c r="AM25" s="77"/>
      <c r="AN25" s="38"/>
      <c r="AO25" s="16"/>
      <c r="AP25" s="16"/>
      <c r="AQ25" s="16"/>
    </row>
    <row r="26" spans="2:43" ht="12.75" customHeight="1" hidden="1">
      <c r="B26" s="137"/>
      <c r="C26" s="81"/>
      <c r="D26" s="148">
        <v>42229</v>
      </c>
      <c r="E26" s="81"/>
      <c r="F26" s="125" t="s">
        <v>57</v>
      </c>
      <c r="G26" s="18">
        <v>55000</v>
      </c>
      <c r="H26" s="138">
        <f t="shared" si="3"/>
        <v>68750</v>
      </c>
      <c r="I26" s="139">
        <f t="shared" si="4"/>
        <v>0</v>
      </c>
      <c r="J26" s="132">
        <f t="shared" si="5"/>
        <v>68750</v>
      </c>
      <c r="K26" s="566">
        <f>SUM(J26:J29)</f>
        <v>262500</v>
      </c>
      <c r="L26" s="567">
        <f>M26-K26</f>
        <v>137500</v>
      </c>
      <c r="M26" s="564">
        <v>400000</v>
      </c>
      <c r="N26" s="132">
        <v>70000</v>
      </c>
      <c r="O26" s="132">
        <f>N26-J26</f>
        <v>1250</v>
      </c>
      <c r="P26" s="132"/>
      <c r="Q26" s="140"/>
      <c r="R26" s="80"/>
      <c r="S26" s="81"/>
      <c r="T26" s="82"/>
      <c r="U26" s="75"/>
      <c r="V26" s="76"/>
      <c r="W26" s="76"/>
      <c r="X26" s="76"/>
      <c r="AJ26" s="16"/>
      <c r="AK26" s="77"/>
      <c r="AL26" s="78"/>
      <c r="AM26" s="149"/>
      <c r="AN26" s="38"/>
      <c r="AO26" s="150"/>
      <c r="AP26" s="150"/>
      <c r="AQ26" s="150"/>
    </row>
    <row r="27" spans="2:43" ht="12.75" customHeight="1" hidden="1">
      <c r="B27" s="137"/>
      <c r="C27" s="81"/>
      <c r="D27" s="151">
        <v>42621</v>
      </c>
      <c r="E27" s="81"/>
      <c r="F27" s="125" t="s">
        <v>58</v>
      </c>
      <c r="G27" s="18">
        <v>100000</v>
      </c>
      <c r="H27" s="138">
        <f t="shared" si="3"/>
        <v>125000</v>
      </c>
      <c r="I27" s="139">
        <f t="shared" si="4"/>
        <v>0</v>
      </c>
      <c r="J27" s="132">
        <f t="shared" si="5"/>
        <v>125000</v>
      </c>
      <c r="K27" s="566"/>
      <c r="L27" s="567"/>
      <c r="M27" s="564"/>
      <c r="N27" s="564">
        <v>150000</v>
      </c>
      <c r="O27" s="565">
        <f>N27-J27-J28-J29-J30</f>
        <v>-62500</v>
      </c>
      <c r="P27" s="152"/>
      <c r="Q27" s="140"/>
      <c r="R27" s="80"/>
      <c r="S27" s="81"/>
      <c r="T27" s="82"/>
      <c r="U27" s="75"/>
      <c r="V27" s="76"/>
      <c r="W27" s="76"/>
      <c r="X27" s="76"/>
      <c r="AJ27" s="16"/>
      <c r="AK27" s="77"/>
      <c r="AL27" s="90"/>
      <c r="AM27" s="77"/>
      <c r="AN27" s="38">
        <f aca="true" t="shared" si="6" ref="AN27:AN52">AK27*1.25</f>
        <v>0</v>
      </c>
      <c r="AO27" s="16"/>
      <c r="AP27" s="16"/>
      <c r="AQ27" s="16"/>
    </row>
    <row r="28" spans="2:43" ht="20.25" hidden="1">
      <c r="B28" s="137"/>
      <c r="C28" s="81"/>
      <c r="D28" s="151">
        <v>42621</v>
      </c>
      <c r="E28" s="81"/>
      <c r="F28" s="125" t="s">
        <v>59</v>
      </c>
      <c r="G28" s="18">
        <v>35000</v>
      </c>
      <c r="H28" s="138">
        <f t="shared" si="3"/>
        <v>43750</v>
      </c>
      <c r="I28" s="139">
        <f t="shared" si="4"/>
        <v>0</v>
      </c>
      <c r="J28" s="132">
        <f t="shared" si="5"/>
        <v>43750</v>
      </c>
      <c r="K28" s="566"/>
      <c r="L28" s="567"/>
      <c r="M28" s="564"/>
      <c r="N28" s="564"/>
      <c r="O28" s="565"/>
      <c r="P28" s="133"/>
      <c r="Q28" s="140"/>
      <c r="R28" s="80"/>
      <c r="S28" s="81"/>
      <c r="T28" s="82"/>
      <c r="U28" s="75"/>
      <c r="V28" s="76"/>
      <c r="W28" s="76"/>
      <c r="X28" s="76"/>
      <c r="Y28" s="16" t="s">
        <v>60</v>
      </c>
      <c r="Z28" s="16" t="s">
        <v>61</v>
      </c>
      <c r="AA28" s="17" t="s">
        <v>62</v>
      </c>
      <c r="AB28" s="16" t="s">
        <v>63</v>
      </c>
      <c r="AC28" s="18">
        <v>69000</v>
      </c>
      <c r="AD28" s="16" t="s">
        <v>64</v>
      </c>
      <c r="AE28" s="16" t="s">
        <v>64</v>
      </c>
      <c r="AF28" s="16" t="s">
        <v>64</v>
      </c>
      <c r="AG28" s="16" t="s">
        <v>64</v>
      </c>
      <c r="AH28" s="16" t="s">
        <v>64</v>
      </c>
      <c r="AI28" s="16" t="s">
        <v>64</v>
      </c>
      <c r="AJ28" s="16" t="s">
        <v>65</v>
      </c>
      <c r="AK28" s="77">
        <v>54000</v>
      </c>
      <c r="AL28" s="90"/>
      <c r="AM28" s="149"/>
      <c r="AN28" s="38">
        <f t="shared" si="6"/>
        <v>67500</v>
      </c>
      <c r="AO28" s="150" t="s">
        <v>64</v>
      </c>
      <c r="AP28" s="150" t="s">
        <v>66</v>
      </c>
      <c r="AQ28" s="150"/>
    </row>
    <row r="29" spans="2:43" ht="20.25" hidden="1">
      <c r="B29" s="137"/>
      <c r="C29" s="81"/>
      <c r="D29" s="151">
        <v>42621</v>
      </c>
      <c r="E29" s="81"/>
      <c r="F29" s="125" t="s">
        <v>67</v>
      </c>
      <c r="G29" s="18">
        <v>20000</v>
      </c>
      <c r="H29" s="138">
        <f t="shared" si="3"/>
        <v>25000</v>
      </c>
      <c r="I29" s="139">
        <f t="shared" si="4"/>
        <v>0</v>
      </c>
      <c r="J29" s="132">
        <f t="shared" si="5"/>
        <v>25000</v>
      </c>
      <c r="K29" s="566"/>
      <c r="L29" s="567"/>
      <c r="M29" s="564"/>
      <c r="N29" s="564"/>
      <c r="O29" s="565"/>
      <c r="P29" s="133"/>
      <c r="Q29" s="140"/>
      <c r="R29" s="80"/>
      <c r="S29" s="81"/>
      <c r="T29" s="82"/>
      <c r="U29" s="75"/>
      <c r="V29" s="76"/>
      <c r="W29" s="76"/>
      <c r="X29" s="76"/>
      <c r="Y29" s="16" t="s">
        <v>60</v>
      </c>
      <c r="Z29" s="16" t="s">
        <v>61</v>
      </c>
      <c r="AA29" s="17" t="s">
        <v>62</v>
      </c>
      <c r="AB29" s="16" t="s">
        <v>63</v>
      </c>
      <c r="AC29" s="18">
        <v>24000</v>
      </c>
      <c r="AD29" s="16" t="s">
        <v>64</v>
      </c>
      <c r="AE29" s="16" t="s">
        <v>64</v>
      </c>
      <c r="AF29" s="16" t="s">
        <v>64</v>
      </c>
      <c r="AG29" s="16" t="s">
        <v>64</v>
      </c>
      <c r="AH29" s="16" t="s">
        <v>64</v>
      </c>
      <c r="AI29" s="16" t="s">
        <v>64</v>
      </c>
      <c r="AJ29" s="16" t="s">
        <v>65</v>
      </c>
      <c r="AK29" s="77">
        <v>22800</v>
      </c>
      <c r="AL29" s="90"/>
      <c r="AM29" s="149"/>
      <c r="AN29" s="38">
        <f t="shared" si="6"/>
        <v>28500</v>
      </c>
      <c r="AO29" s="150" t="s">
        <v>64</v>
      </c>
      <c r="AP29" s="150" t="s">
        <v>66</v>
      </c>
      <c r="AQ29" s="150"/>
    </row>
    <row r="30" spans="2:45" ht="18.75" hidden="1">
      <c r="B30" s="137"/>
      <c r="C30" s="81"/>
      <c r="D30" s="151">
        <v>42621</v>
      </c>
      <c r="E30" s="81"/>
      <c r="F30" s="153" t="s">
        <v>68</v>
      </c>
      <c r="G30" s="154">
        <v>15000</v>
      </c>
      <c r="H30" s="138">
        <f t="shared" si="3"/>
        <v>18750</v>
      </c>
      <c r="I30" s="139">
        <f t="shared" si="4"/>
        <v>0</v>
      </c>
      <c r="J30" s="132">
        <f t="shared" si="5"/>
        <v>18750</v>
      </c>
      <c r="K30" s="138">
        <f>J30+J123+J124</f>
        <v>23750</v>
      </c>
      <c r="L30" s="139">
        <f>M30-K30</f>
        <v>176250</v>
      </c>
      <c r="M30" s="132">
        <v>200000</v>
      </c>
      <c r="N30" s="564"/>
      <c r="O30" s="565"/>
      <c r="P30" s="142"/>
      <c r="Q30" s="140"/>
      <c r="R30" s="80"/>
      <c r="S30" s="81"/>
      <c r="T30" s="82"/>
      <c r="U30" s="75"/>
      <c r="V30" s="76"/>
      <c r="W30" s="76"/>
      <c r="X30" s="76"/>
      <c r="Y30" s="16" t="s">
        <v>69</v>
      </c>
      <c r="Z30" s="16" t="s">
        <v>61</v>
      </c>
      <c r="AA30" s="17" t="s">
        <v>62</v>
      </c>
      <c r="AB30" s="16" t="s">
        <v>70</v>
      </c>
      <c r="AC30" s="18">
        <v>36000</v>
      </c>
      <c r="AD30" s="16" t="s">
        <v>64</v>
      </c>
      <c r="AE30" s="16" t="s">
        <v>64</v>
      </c>
      <c r="AF30" s="16" t="s">
        <v>64</v>
      </c>
      <c r="AG30" s="16" t="s">
        <v>64</v>
      </c>
      <c r="AH30" s="16" t="s">
        <v>64</v>
      </c>
      <c r="AI30" s="16" t="s">
        <v>64</v>
      </c>
      <c r="AJ30" s="16"/>
      <c r="AK30" s="77"/>
      <c r="AL30" s="90"/>
      <c r="AM30" s="155"/>
      <c r="AN30" s="38">
        <f t="shared" si="6"/>
        <v>0</v>
      </c>
      <c r="AO30" s="156" t="s">
        <v>64</v>
      </c>
      <c r="AP30" s="156"/>
      <c r="AQ30" s="156"/>
      <c r="AS30" s="2" t="s">
        <v>71</v>
      </c>
    </row>
    <row r="31" spans="2:43" ht="18.75" hidden="1">
      <c r="B31" s="137"/>
      <c r="C31" s="81"/>
      <c r="D31" s="81"/>
      <c r="E31" s="81"/>
      <c r="F31" s="125"/>
      <c r="G31" s="18"/>
      <c r="H31" s="138">
        <f t="shared" si="3"/>
        <v>0</v>
      </c>
      <c r="I31" s="139">
        <f t="shared" si="4"/>
        <v>0</v>
      </c>
      <c r="J31" s="132"/>
      <c r="K31" s="138">
        <f>J31</f>
        <v>0</v>
      </c>
      <c r="L31" s="139">
        <f>M31-K31</f>
        <v>100000</v>
      </c>
      <c r="M31" s="132">
        <v>100000</v>
      </c>
      <c r="N31" s="132"/>
      <c r="O31" s="132"/>
      <c r="P31" s="132"/>
      <c r="Q31" s="140"/>
      <c r="R31" s="80"/>
      <c r="S31" s="81"/>
      <c r="T31" s="82"/>
      <c r="U31" s="75"/>
      <c r="V31" s="76"/>
      <c r="W31" s="76"/>
      <c r="X31" s="76"/>
      <c r="Y31" s="16" t="s">
        <v>72</v>
      </c>
      <c r="Z31" s="16" t="s">
        <v>61</v>
      </c>
      <c r="AA31" s="17" t="s">
        <v>62</v>
      </c>
      <c r="AB31" s="16" t="s">
        <v>73</v>
      </c>
      <c r="AC31" s="18">
        <v>69500</v>
      </c>
      <c r="AD31" s="16" t="s">
        <v>64</v>
      </c>
      <c r="AE31" s="16" t="s">
        <v>64</v>
      </c>
      <c r="AF31" s="16" t="s">
        <v>64</v>
      </c>
      <c r="AG31" s="16" t="s">
        <v>64</v>
      </c>
      <c r="AH31" s="16" t="s">
        <v>64</v>
      </c>
      <c r="AI31" s="16" t="s">
        <v>64</v>
      </c>
      <c r="AJ31" s="16"/>
      <c r="AK31" s="77"/>
      <c r="AL31" s="90"/>
      <c r="AM31" s="149"/>
      <c r="AN31" s="38">
        <f t="shared" si="6"/>
        <v>0</v>
      </c>
      <c r="AO31" s="150" t="s">
        <v>64</v>
      </c>
      <c r="AP31" s="150"/>
      <c r="AQ31" s="150"/>
    </row>
    <row r="32" spans="2:43" ht="18.75" hidden="1">
      <c r="B32" s="137"/>
      <c r="C32" s="81"/>
      <c r="D32" s="81"/>
      <c r="E32" s="81"/>
      <c r="F32" s="125"/>
      <c r="G32" s="18"/>
      <c r="H32" s="138">
        <f t="shared" si="3"/>
        <v>0</v>
      </c>
      <c r="I32" s="139">
        <f t="shared" si="4"/>
        <v>0</v>
      </c>
      <c r="J32" s="132"/>
      <c r="K32" s="138">
        <f>J32</f>
        <v>0</v>
      </c>
      <c r="L32" s="139">
        <f>M32-K32</f>
        <v>50000</v>
      </c>
      <c r="M32" s="132">
        <v>50000</v>
      </c>
      <c r="N32" s="132"/>
      <c r="O32" s="132"/>
      <c r="P32" s="132"/>
      <c r="Q32" s="140"/>
      <c r="R32" s="80"/>
      <c r="S32" s="81"/>
      <c r="T32" s="82"/>
      <c r="U32" s="75"/>
      <c r="V32" s="76"/>
      <c r="W32" s="76"/>
      <c r="X32" s="76"/>
      <c r="Y32" s="16" t="s">
        <v>72</v>
      </c>
      <c r="Z32" s="16" t="s">
        <v>61</v>
      </c>
      <c r="AA32" s="17" t="s">
        <v>62</v>
      </c>
      <c r="AB32" s="16" t="s">
        <v>73</v>
      </c>
      <c r="AC32" s="18">
        <v>40000</v>
      </c>
      <c r="AD32" s="16" t="s">
        <v>64</v>
      </c>
      <c r="AE32" s="16" t="s">
        <v>64</v>
      </c>
      <c r="AF32" s="16" t="s">
        <v>64</v>
      </c>
      <c r="AG32" s="16" t="s">
        <v>64</v>
      </c>
      <c r="AH32" s="16" t="s">
        <v>64</v>
      </c>
      <c r="AI32" s="16" t="s">
        <v>64</v>
      </c>
      <c r="AJ32" s="16"/>
      <c r="AK32" s="77"/>
      <c r="AL32" s="90"/>
      <c r="AM32" s="155"/>
      <c r="AN32" s="38">
        <f t="shared" si="6"/>
        <v>0</v>
      </c>
      <c r="AO32" s="156" t="s">
        <v>64</v>
      </c>
      <c r="AP32" s="156"/>
      <c r="AQ32" s="156"/>
    </row>
    <row r="33" spans="2:43" ht="14.25" hidden="1">
      <c r="B33" s="157"/>
      <c r="C33" s="98"/>
      <c r="D33" s="158"/>
      <c r="E33" s="158"/>
      <c r="F33" s="159"/>
      <c r="G33" s="160"/>
      <c r="H33" s="161"/>
      <c r="I33" s="162"/>
      <c r="J33" s="163"/>
      <c r="K33" s="161"/>
      <c r="L33" s="162">
        <f>M33-K33</f>
        <v>0</v>
      </c>
      <c r="M33" s="164"/>
      <c r="N33" s="164"/>
      <c r="O33" s="164"/>
      <c r="P33" s="164"/>
      <c r="Q33" s="165"/>
      <c r="R33" s="97"/>
      <c r="S33" s="98"/>
      <c r="T33" s="99"/>
      <c r="AJ33" s="16"/>
      <c r="AK33" s="77"/>
      <c r="AL33" s="90"/>
      <c r="AM33" s="77"/>
      <c r="AN33" s="38">
        <f t="shared" si="6"/>
        <v>0</v>
      </c>
      <c r="AO33" s="16"/>
      <c r="AP33" s="16"/>
      <c r="AQ33" s="16"/>
    </row>
    <row r="34" spans="1:59" s="62" customFormat="1" ht="12.75" customHeight="1" hidden="1">
      <c r="A34" s="42"/>
      <c r="B34" s="166" t="s">
        <v>74</v>
      </c>
      <c r="C34" s="44"/>
      <c r="D34" s="44"/>
      <c r="E34" s="44"/>
      <c r="F34" s="167"/>
      <c r="G34" s="46"/>
      <c r="H34" s="47"/>
      <c r="I34" s="48"/>
      <c r="J34" s="168"/>
      <c r="K34" s="47"/>
      <c r="L34" s="105"/>
      <c r="M34" s="169"/>
      <c r="N34" s="169"/>
      <c r="O34" s="169"/>
      <c r="P34" s="169"/>
      <c r="Q34" s="53"/>
      <c r="R34" s="44"/>
      <c r="S34" s="44"/>
      <c r="T34" s="54"/>
      <c r="U34" s="170"/>
      <c r="V34" s="171"/>
      <c r="W34" s="56"/>
      <c r="X34" s="15"/>
      <c r="Y34" s="57"/>
      <c r="Z34" s="57"/>
      <c r="AA34" s="58"/>
      <c r="AB34" s="57"/>
      <c r="AC34" s="59"/>
      <c r="AD34" s="57"/>
      <c r="AE34" s="57"/>
      <c r="AF34" s="57"/>
      <c r="AG34" s="57"/>
      <c r="AH34" s="57"/>
      <c r="AI34" s="57"/>
      <c r="AJ34" s="57"/>
      <c r="AK34" s="60"/>
      <c r="AL34" s="61"/>
      <c r="AM34" s="60"/>
      <c r="AN34" s="38">
        <f t="shared" si="6"/>
        <v>0</v>
      </c>
      <c r="AO34" s="57"/>
      <c r="AP34" s="57"/>
      <c r="AQ34" s="57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</row>
    <row r="35" spans="2:43" ht="20.25" hidden="1">
      <c r="B35" s="110">
        <v>22</v>
      </c>
      <c r="C35" s="172"/>
      <c r="D35" s="172">
        <v>32329</v>
      </c>
      <c r="E35" s="172"/>
      <c r="F35" s="173" t="s">
        <v>75</v>
      </c>
      <c r="G35" s="174">
        <v>69000</v>
      </c>
      <c r="H35" s="175">
        <f aca="true" t="shared" si="7" ref="H35:H51">G35*1.25</f>
        <v>86250</v>
      </c>
      <c r="I35" s="176">
        <f aca="true" t="shared" si="8" ref="I35:I51">J35-H35</f>
        <v>0</v>
      </c>
      <c r="J35" s="177">
        <f aca="true" t="shared" si="9" ref="J35:J51">H35</f>
        <v>86250</v>
      </c>
      <c r="K35" s="568">
        <f>SUM(J35:J36)</f>
        <v>773750</v>
      </c>
      <c r="L35" s="569">
        <f>M35-K35</f>
        <v>3926250</v>
      </c>
      <c r="M35" s="570">
        <v>4700000</v>
      </c>
      <c r="N35" s="119"/>
      <c r="O35" s="119"/>
      <c r="P35" s="119"/>
      <c r="Q35" s="178"/>
      <c r="R35" s="179"/>
      <c r="S35" s="172"/>
      <c r="T35" s="180"/>
      <c r="Y35" s="156" t="s">
        <v>76</v>
      </c>
      <c r="Z35" s="156" t="s">
        <v>61</v>
      </c>
      <c r="AA35" s="181" t="s">
        <v>62</v>
      </c>
      <c r="AB35" s="156" t="s">
        <v>77</v>
      </c>
      <c r="AC35" s="182">
        <v>69000</v>
      </c>
      <c r="AD35" s="156" t="s">
        <v>64</v>
      </c>
      <c r="AE35" s="156" t="s">
        <v>64</v>
      </c>
      <c r="AF35" s="156" t="s">
        <v>64</v>
      </c>
      <c r="AG35" s="156" t="s">
        <v>64</v>
      </c>
      <c r="AH35" s="156" t="s">
        <v>64</v>
      </c>
      <c r="AI35" s="156" t="s">
        <v>64</v>
      </c>
      <c r="AJ35" s="156" t="s">
        <v>78</v>
      </c>
      <c r="AK35" s="155">
        <v>69000</v>
      </c>
      <c r="AL35" s="183">
        <v>0.25</v>
      </c>
      <c r="AM35" s="155">
        <v>86250</v>
      </c>
      <c r="AN35" s="38">
        <f t="shared" si="6"/>
        <v>86250</v>
      </c>
      <c r="AO35" s="156" t="s">
        <v>64</v>
      </c>
      <c r="AP35" s="156"/>
      <c r="AQ35" s="156"/>
    </row>
    <row r="36" spans="2:43" ht="20.25" hidden="1">
      <c r="B36" s="137">
        <v>23</v>
      </c>
      <c r="C36" s="81" t="s">
        <v>79</v>
      </c>
      <c r="D36" s="184">
        <v>32329</v>
      </c>
      <c r="E36" s="185">
        <v>50232200</v>
      </c>
      <c r="F36" s="125" t="s">
        <v>80</v>
      </c>
      <c r="G36" s="18">
        <v>550000</v>
      </c>
      <c r="H36" s="186">
        <f t="shared" si="7"/>
        <v>687500</v>
      </c>
      <c r="I36" s="187">
        <f t="shared" si="8"/>
        <v>0</v>
      </c>
      <c r="J36" s="188">
        <f t="shared" si="9"/>
        <v>687500</v>
      </c>
      <c r="K36" s="568"/>
      <c r="L36" s="569"/>
      <c r="M36" s="570"/>
      <c r="N36" s="189"/>
      <c r="O36" s="189"/>
      <c r="P36" s="189"/>
      <c r="Q36" s="140" t="s">
        <v>81</v>
      </c>
      <c r="R36" s="190" t="s">
        <v>82</v>
      </c>
      <c r="S36" s="191" t="s">
        <v>83</v>
      </c>
      <c r="T36" s="82" t="s">
        <v>84</v>
      </c>
      <c r="AJ36" s="16"/>
      <c r="AK36" s="77"/>
      <c r="AL36" s="90"/>
      <c r="AM36" s="77"/>
      <c r="AN36" s="38">
        <f t="shared" si="6"/>
        <v>0</v>
      </c>
      <c r="AO36" s="16"/>
      <c r="AP36" s="16"/>
      <c r="AQ36" s="16"/>
    </row>
    <row r="37" spans="2:43" ht="20.25" hidden="1">
      <c r="B37" s="137">
        <v>24</v>
      </c>
      <c r="C37" s="81"/>
      <c r="D37" s="184">
        <v>32362</v>
      </c>
      <c r="E37" s="192"/>
      <c r="F37" s="125" t="s">
        <v>85</v>
      </c>
      <c r="G37" s="18">
        <v>69000</v>
      </c>
      <c r="H37" s="186">
        <f t="shared" si="7"/>
        <v>86250</v>
      </c>
      <c r="I37" s="187">
        <f t="shared" si="8"/>
        <v>0</v>
      </c>
      <c r="J37" s="188">
        <f t="shared" si="9"/>
        <v>86250</v>
      </c>
      <c r="K37" s="186">
        <f>J37</f>
        <v>86250</v>
      </c>
      <c r="L37" s="187">
        <f>M37-K37</f>
        <v>13750</v>
      </c>
      <c r="M37" s="189">
        <v>100000</v>
      </c>
      <c r="N37" s="189"/>
      <c r="O37" s="189"/>
      <c r="P37" s="189"/>
      <c r="Q37" s="140"/>
      <c r="R37" s="190"/>
      <c r="S37" s="191"/>
      <c r="T37" s="82"/>
      <c r="AJ37" s="16"/>
      <c r="AK37" s="77"/>
      <c r="AL37" s="90"/>
      <c r="AM37" s="77"/>
      <c r="AN37" s="38">
        <f t="shared" si="6"/>
        <v>0</v>
      </c>
      <c r="AO37" s="16"/>
      <c r="AP37" s="16"/>
      <c r="AQ37" s="16"/>
    </row>
    <row r="38" spans="2:43" ht="20.25" hidden="1">
      <c r="B38" s="137">
        <v>25</v>
      </c>
      <c r="C38" s="193"/>
      <c r="D38" s="193">
        <v>42273</v>
      </c>
      <c r="E38" s="193"/>
      <c r="F38" s="194" t="s">
        <v>86</v>
      </c>
      <c r="G38" s="195">
        <v>4000</v>
      </c>
      <c r="H38" s="196">
        <f t="shared" si="7"/>
        <v>5000</v>
      </c>
      <c r="I38" s="197">
        <f t="shared" si="8"/>
        <v>0</v>
      </c>
      <c r="J38" s="198">
        <f t="shared" si="9"/>
        <v>5000</v>
      </c>
      <c r="K38" s="571" t="e">
        <f>SUM(J38:J45)+J97+J98+J99+J100+J101</f>
        <v>#VALUE!</v>
      </c>
      <c r="L38" s="572" t="e">
        <f>M38-K38</f>
        <v>#VALUE!</v>
      </c>
      <c r="M38" s="573">
        <v>920000</v>
      </c>
      <c r="N38" s="199"/>
      <c r="O38" s="199"/>
      <c r="P38" s="199"/>
      <c r="Q38" s="200"/>
      <c r="R38" s="201"/>
      <c r="S38" s="202"/>
      <c r="T38" s="203"/>
      <c r="Y38" s="150" t="s">
        <v>87</v>
      </c>
      <c r="Z38" s="150" t="s">
        <v>61</v>
      </c>
      <c r="AA38" s="204" t="s">
        <v>62</v>
      </c>
      <c r="AB38" s="150" t="s">
        <v>88</v>
      </c>
      <c r="AC38" s="195">
        <v>4000</v>
      </c>
      <c r="AD38" s="150" t="s">
        <v>64</v>
      </c>
      <c r="AE38" s="150" t="s">
        <v>64</v>
      </c>
      <c r="AF38" s="150" t="s">
        <v>64</v>
      </c>
      <c r="AG38" s="150" t="s">
        <v>64</v>
      </c>
      <c r="AH38" s="150" t="s">
        <v>64</v>
      </c>
      <c r="AI38" s="150" t="s">
        <v>64</v>
      </c>
      <c r="AJ38" s="150" t="s">
        <v>89</v>
      </c>
      <c r="AK38" s="149">
        <v>3500</v>
      </c>
      <c r="AL38" s="205">
        <v>0.25</v>
      </c>
      <c r="AM38" s="149">
        <v>4375</v>
      </c>
      <c r="AN38" s="38">
        <f t="shared" si="6"/>
        <v>4375</v>
      </c>
      <c r="AO38" s="150" t="s">
        <v>64</v>
      </c>
      <c r="AP38" s="150"/>
      <c r="AQ38" s="150"/>
    </row>
    <row r="39" spans="2:45" ht="12.75" customHeight="1" hidden="1">
      <c r="B39" s="137">
        <v>26</v>
      </c>
      <c r="C39" s="206"/>
      <c r="D39" s="206">
        <v>42273</v>
      </c>
      <c r="E39" s="206"/>
      <c r="F39" s="207" t="s">
        <v>90</v>
      </c>
      <c r="G39" s="208" t="s">
        <v>91</v>
      </c>
      <c r="H39" s="209" t="e">
        <f t="shared" si="7"/>
        <v>#VALUE!</v>
      </c>
      <c r="I39" s="210" t="e">
        <f t="shared" si="8"/>
        <v>#VALUE!</v>
      </c>
      <c r="J39" s="211" t="e">
        <f t="shared" si="9"/>
        <v>#VALUE!</v>
      </c>
      <c r="K39" s="571"/>
      <c r="L39" s="572"/>
      <c r="M39" s="573"/>
      <c r="N39" s="199"/>
      <c r="O39" s="199"/>
      <c r="P39" s="199"/>
      <c r="Q39" s="212"/>
      <c r="R39" s="213"/>
      <c r="S39" s="206"/>
      <c r="T39" s="214"/>
      <c r="Y39" s="156" t="s">
        <v>92</v>
      </c>
      <c r="Z39" s="156" t="s">
        <v>93</v>
      </c>
      <c r="AA39" s="181" t="s">
        <v>62</v>
      </c>
      <c r="AB39" s="156" t="s">
        <v>94</v>
      </c>
      <c r="AC39" s="182" t="s">
        <v>95</v>
      </c>
      <c r="AD39" s="156" t="s">
        <v>64</v>
      </c>
      <c r="AE39" s="156" t="s">
        <v>64</v>
      </c>
      <c r="AF39" s="156" t="s">
        <v>64</v>
      </c>
      <c r="AG39" s="156" t="s">
        <v>64</v>
      </c>
      <c r="AH39" s="156" t="s">
        <v>64</v>
      </c>
      <c r="AI39" s="156" t="s">
        <v>64</v>
      </c>
      <c r="AJ39" s="156"/>
      <c r="AK39" s="155"/>
      <c r="AL39" s="215"/>
      <c r="AM39" s="155"/>
      <c r="AN39" s="38">
        <f t="shared" si="6"/>
        <v>0</v>
      </c>
      <c r="AO39" s="156" t="s">
        <v>64</v>
      </c>
      <c r="AP39" s="156"/>
      <c r="AQ39" s="156"/>
      <c r="AS39" s="2" t="s">
        <v>96</v>
      </c>
    </row>
    <row r="40" spans="2:43" ht="20.25" hidden="1">
      <c r="B40" s="137">
        <v>27</v>
      </c>
      <c r="C40" s="81" t="s">
        <v>97</v>
      </c>
      <c r="D40" s="184">
        <v>42273</v>
      </c>
      <c r="E40" s="185">
        <v>45212130</v>
      </c>
      <c r="F40" s="125" t="s">
        <v>98</v>
      </c>
      <c r="G40" s="18">
        <v>360000</v>
      </c>
      <c r="H40" s="186">
        <f t="shared" si="7"/>
        <v>450000</v>
      </c>
      <c r="I40" s="187">
        <f t="shared" si="8"/>
        <v>0</v>
      </c>
      <c r="J40" s="188">
        <f t="shared" si="9"/>
        <v>450000</v>
      </c>
      <c r="K40" s="571"/>
      <c r="L40" s="572"/>
      <c r="M40" s="573"/>
      <c r="N40" s="199"/>
      <c r="O40" s="199"/>
      <c r="P40" s="199"/>
      <c r="Q40" s="140" t="s">
        <v>99</v>
      </c>
      <c r="R40" s="190" t="s">
        <v>82</v>
      </c>
      <c r="S40" s="81" t="s">
        <v>100</v>
      </c>
      <c r="T40" s="82" t="s">
        <v>101</v>
      </c>
      <c r="AJ40" s="16"/>
      <c r="AK40" s="77"/>
      <c r="AL40" s="90"/>
      <c r="AM40" s="77"/>
      <c r="AN40" s="38">
        <f t="shared" si="6"/>
        <v>0</v>
      </c>
      <c r="AO40" s="16"/>
      <c r="AP40" s="16"/>
      <c r="AQ40" s="16"/>
    </row>
    <row r="41" spans="2:43" ht="20.25" hidden="1">
      <c r="B41" s="137">
        <v>28</v>
      </c>
      <c r="C41" s="81"/>
      <c r="D41" s="184">
        <v>42273</v>
      </c>
      <c r="E41" s="184"/>
      <c r="F41" s="125" t="s">
        <v>102</v>
      </c>
      <c r="G41" s="18">
        <v>15000</v>
      </c>
      <c r="H41" s="186">
        <f t="shared" si="7"/>
        <v>18750</v>
      </c>
      <c r="I41" s="187">
        <f t="shared" si="8"/>
        <v>0</v>
      </c>
      <c r="J41" s="188">
        <f t="shared" si="9"/>
        <v>18750</v>
      </c>
      <c r="K41" s="571"/>
      <c r="L41" s="572"/>
      <c r="M41" s="573"/>
      <c r="N41" s="199"/>
      <c r="O41" s="199"/>
      <c r="P41" s="199"/>
      <c r="Q41" s="140"/>
      <c r="R41" s="80"/>
      <c r="S41" s="81"/>
      <c r="T41" s="82"/>
      <c r="AJ41" s="16"/>
      <c r="AK41" s="77"/>
      <c r="AL41" s="90"/>
      <c r="AM41" s="77"/>
      <c r="AN41" s="38">
        <f t="shared" si="6"/>
        <v>0</v>
      </c>
      <c r="AO41" s="16"/>
      <c r="AP41" s="16"/>
      <c r="AQ41" s="16"/>
    </row>
    <row r="42" spans="2:43" ht="20.25" hidden="1">
      <c r="B42" s="137">
        <v>29</v>
      </c>
      <c r="C42" s="193"/>
      <c r="D42" s="193">
        <v>42273</v>
      </c>
      <c r="E42" s="193"/>
      <c r="F42" s="194" t="s">
        <v>103</v>
      </c>
      <c r="G42" s="195">
        <v>3000</v>
      </c>
      <c r="H42" s="196">
        <f t="shared" si="7"/>
        <v>3750</v>
      </c>
      <c r="I42" s="197">
        <f t="shared" si="8"/>
        <v>0</v>
      </c>
      <c r="J42" s="198">
        <f t="shared" si="9"/>
        <v>3750</v>
      </c>
      <c r="K42" s="571"/>
      <c r="L42" s="572"/>
      <c r="M42" s="573"/>
      <c r="N42" s="199"/>
      <c r="O42" s="199"/>
      <c r="P42" s="199"/>
      <c r="Q42" s="200"/>
      <c r="R42" s="201"/>
      <c r="S42" s="193"/>
      <c r="T42" s="203"/>
      <c r="Y42" s="150" t="s">
        <v>87</v>
      </c>
      <c r="Z42" s="150" t="s">
        <v>61</v>
      </c>
      <c r="AA42" s="204" t="s">
        <v>62</v>
      </c>
      <c r="AB42" s="150" t="s">
        <v>88</v>
      </c>
      <c r="AC42" s="195">
        <v>3000</v>
      </c>
      <c r="AD42" s="150" t="s">
        <v>64</v>
      </c>
      <c r="AE42" s="150" t="s">
        <v>64</v>
      </c>
      <c r="AF42" s="150" t="s">
        <v>64</v>
      </c>
      <c r="AG42" s="150" t="s">
        <v>64</v>
      </c>
      <c r="AH42" s="150" t="s">
        <v>64</v>
      </c>
      <c r="AI42" s="150" t="s">
        <v>64</v>
      </c>
      <c r="AJ42" s="150" t="s">
        <v>89</v>
      </c>
      <c r="AK42" s="149">
        <v>2000</v>
      </c>
      <c r="AL42" s="205">
        <v>0.25</v>
      </c>
      <c r="AM42" s="149">
        <v>2500</v>
      </c>
      <c r="AN42" s="38">
        <f t="shared" si="6"/>
        <v>2500</v>
      </c>
      <c r="AO42" s="150" t="s">
        <v>64</v>
      </c>
      <c r="AP42" s="150" t="s">
        <v>104</v>
      </c>
      <c r="AQ42" s="150"/>
    </row>
    <row r="43" spans="2:43" ht="20.25" hidden="1">
      <c r="B43" s="137">
        <v>30</v>
      </c>
      <c r="C43" s="206"/>
      <c r="D43" s="206">
        <v>42273</v>
      </c>
      <c r="E43" s="206"/>
      <c r="F43" s="207" t="s">
        <v>105</v>
      </c>
      <c r="G43" s="182">
        <v>21000</v>
      </c>
      <c r="H43" s="209">
        <f t="shared" si="7"/>
        <v>26250</v>
      </c>
      <c r="I43" s="210">
        <f t="shared" si="8"/>
        <v>0</v>
      </c>
      <c r="J43" s="211">
        <f t="shared" si="9"/>
        <v>26250</v>
      </c>
      <c r="K43" s="571"/>
      <c r="L43" s="572"/>
      <c r="M43" s="573"/>
      <c r="N43" s="199"/>
      <c r="O43" s="199"/>
      <c r="P43" s="199"/>
      <c r="Q43" s="212"/>
      <c r="R43" s="213"/>
      <c r="S43" s="206"/>
      <c r="T43" s="214"/>
      <c r="Y43" s="156" t="s">
        <v>78</v>
      </c>
      <c r="Z43" s="156" t="s">
        <v>61</v>
      </c>
      <c r="AA43" s="181" t="s">
        <v>62</v>
      </c>
      <c r="AB43" s="156" t="s">
        <v>88</v>
      </c>
      <c r="AC43" s="182">
        <v>21000</v>
      </c>
      <c r="AD43" s="156" t="s">
        <v>64</v>
      </c>
      <c r="AE43" s="156" t="s">
        <v>64</v>
      </c>
      <c r="AF43" s="156" t="s">
        <v>64</v>
      </c>
      <c r="AG43" s="156" t="s">
        <v>64</v>
      </c>
      <c r="AH43" s="156" t="s">
        <v>64</v>
      </c>
      <c r="AI43" s="156" t="s">
        <v>64</v>
      </c>
      <c r="AJ43" s="156"/>
      <c r="AK43" s="155"/>
      <c r="AL43" s="215"/>
      <c r="AM43" s="155"/>
      <c r="AN43" s="38">
        <f t="shared" si="6"/>
        <v>0</v>
      </c>
      <c r="AO43" s="156" t="s">
        <v>64</v>
      </c>
      <c r="AP43" s="156"/>
      <c r="AQ43" s="156"/>
    </row>
    <row r="44" spans="2:45" ht="20.25" hidden="1">
      <c r="B44" s="216">
        <v>31</v>
      </c>
      <c r="C44" s="217" t="s">
        <v>106</v>
      </c>
      <c r="D44" s="218">
        <v>42273</v>
      </c>
      <c r="E44" s="219">
        <v>45212130</v>
      </c>
      <c r="F44" s="220" t="s">
        <v>107</v>
      </c>
      <c r="G44" s="221">
        <v>130000</v>
      </c>
      <c r="H44" s="186">
        <f t="shared" si="7"/>
        <v>162500</v>
      </c>
      <c r="I44" s="187">
        <f t="shared" si="8"/>
        <v>0</v>
      </c>
      <c r="J44" s="188">
        <f t="shared" si="9"/>
        <v>162500</v>
      </c>
      <c r="K44" s="571"/>
      <c r="L44" s="572"/>
      <c r="M44" s="573"/>
      <c r="N44" s="199"/>
      <c r="O44" s="199"/>
      <c r="P44" s="199"/>
      <c r="Q44" s="222" t="s">
        <v>99</v>
      </c>
      <c r="R44" s="223" t="s">
        <v>82</v>
      </c>
      <c r="S44" s="217" t="s">
        <v>108</v>
      </c>
      <c r="T44" s="224" t="s">
        <v>101</v>
      </c>
      <c r="Y44" s="225" t="s">
        <v>109</v>
      </c>
      <c r="AJ44" s="16"/>
      <c r="AK44" s="77"/>
      <c r="AL44" s="90"/>
      <c r="AM44" s="77"/>
      <c r="AN44" s="38">
        <f t="shared" si="6"/>
        <v>0</v>
      </c>
      <c r="AO44" s="225" t="s">
        <v>110</v>
      </c>
      <c r="AP44" s="16"/>
      <c r="AQ44" s="16"/>
      <c r="AS44" s="226" t="s">
        <v>111</v>
      </c>
    </row>
    <row r="45" spans="2:45" ht="20.25" hidden="1">
      <c r="B45" s="216">
        <v>32</v>
      </c>
      <c r="C45" s="217"/>
      <c r="D45" s="218">
        <v>42273</v>
      </c>
      <c r="E45" s="218"/>
      <c r="F45" s="220" t="s">
        <v>112</v>
      </c>
      <c r="G45" s="221">
        <v>8000</v>
      </c>
      <c r="H45" s="186">
        <f t="shared" si="7"/>
        <v>10000</v>
      </c>
      <c r="I45" s="187">
        <f t="shared" si="8"/>
        <v>0</v>
      </c>
      <c r="J45" s="188">
        <f t="shared" si="9"/>
        <v>10000</v>
      </c>
      <c r="K45" s="571"/>
      <c r="L45" s="572"/>
      <c r="M45" s="573"/>
      <c r="N45" s="199"/>
      <c r="O45" s="199"/>
      <c r="P45" s="199"/>
      <c r="Q45" s="227" t="s">
        <v>113</v>
      </c>
      <c r="R45" s="80"/>
      <c r="S45" s="81"/>
      <c r="T45" s="82"/>
      <c r="Y45" s="225" t="s">
        <v>114</v>
      </c>
      <c r="AJ45" s="16"/>
      <c r="AK45" s="77"/>
      <c r="AL45" s="90"/>
      <c r="AM45" s="77"/>
      <c r="AN45" s="38">
        <f t="shared" si="6"/>
        <v>0</v>
      </c>
      <c r="AO45" s="225" t="s">
        <v>110</v>
      </c>
      <c r="AP45" s="16"/>
      <c r="AQ45" s="16"/>
      <c r="AS45" s="226" t="s">
        <v>111</v>
      </c>
    </row>
    <row r="46" spans="2:43" ht="20.25" hidden="1">
      <c r="B46" s="137">
        <v>33</v>
      </c>
      <c r="C46" s="81" t="s">
        <v>115</v>
      </c>
      <c r="D46" s="184">
        <v>45111</v>
      </c>
      <c r="E46" s="185">
        <v>71242000</v>
      </c>
      <c r="F46" s="125" t="s">
        <v>116</v>
      </c>
      <c r="G46" s="18">
        <v>120000</v>
      </c>
      <c r="H46" s="186">
        <f t="shared" si="7"/>
        <v>150000</v>
      </c>
      <c r="I46" s="187">
        <f t="shared" si="8"/>
        <v>0</v>
      </c>
      <c r="J46" s="188">
        <f t="shared" si="9"/>
        <v>150000</v>
      </c>
      <c r="K46" s="186">
        <f>J46</f>
        <v>150000</v>
      </c>
      <c r="L46" s="187">
        <f>M46-K46</f>
        <v>0</v>
      </c>
      <c r="M46" s="189">
        <v>150000</v>
      </c>
      <c r="N46" s="189"/>
      <c r="O46" s="189"/>
      <c r="P46" s="189"/>
      <c r="Q46" s="140" t="s">
        <v>99</v>
      </c>
      <c r="R46" s="190" t="s">
        <v>82</v>
      </c>
      <c r="S46" s="81" t="s">
        <v>117</v>
      </c>
      <c r="T46" s="82" t="s">
        <v>118</v>
      </c>
      <c r="AJ46" s="16"/>
      <c r="AK46" s="77"/>
      <c r="AL46" s="90"/>
      <c r="AM46" s="77"/>
      <c r="AN46" s="38">
        <f t="shared" si="6"/>
        <v>0</v>
      </c>
      <c r="AO46" s="16"/>
      <c r="AP46" s="16"/>
      <c r="AQ46" s="16"/>
    </row>
    <row r="47" spans="2:43" ht="20.25" hidden="1">
      <c r="B47" s="137">
        <v>34</v>
      </c>
      <c r="C47" s="81"/>
      <c r="D47" s="184">
        <v>42131</v>
      </c>
      <c r="E47" s="184"/>
      <c r="F47" s="125" t="s">
        <v>119</v>
      </c>
      <c r="G47" s="18">
        <v>16000</v>
      </c>
      <c r="H47" s="186">
        <f t="shared" si="7"/>
        <v>20000</v>
      </c>
      <c r="I47" s="187">
        <f t="shared" si="8"/>
        <v>0</v>
      </c>
      <c r="J47" s="188">
        <f t="shared" si="9"/>
        <v>20000</v>
      </c>
      <c r="K47" s="228">
        <f>J49+J50+J51+H55+J56+J57+J60+J61+J62+J63+J64+J65+J66+J67+H68+J77+J84+J95</f>
        <v>2988450</v>
      </c>
      <c r="L47" s="229">
        <f>M47-K47</f>
        <v>481550</v>
      </c>
      <c r="M47" s="230">
        <v>3470000</v>
      </c>
      <c r="N47" s="230"/>
      <c r="O47" s="230"/>
      <c r="P47" s="230"/>
      <c r="Q47" s="140"/>
      <c r="R47" s="80"/>
      <c r="S47" s="81"/>
      <c r="T47" s="82"/>
      <c r="AJ47" s="16"/>
      <c r="AK47" s="77"/>
      <c r="AL47" s="90"/>
      <c r="AM47" s="77"/>
      <c r="AN47" s="38">
        <f t="shared" si="6"/>
        <v>0</v>
      </c>
      <c r="AO47" s="16"/>
      <c r="AP47" s="16"/>
      <c r="AQ47" s="16"/>
    </row>
    <row r="48" spans="2:43" ht="20.25" hidden="1">
      <c r="B48" s="137">
        <v>35</v>
      </c>
      <c r="C48" s="81"/>
      <c r="D48" s="184">
        <v>45111</v>
      </c>
      <c r="E48" s="184"/>
      <c r="F48" s="125" t="s">
        <v>120</v>
      </c>
      <c r="G48" s="18">
        <v>32000</v>
      </c>
      <c r="H48" s="186">
        <f t="shared" si="7"/>
        <v>40000</v>
      </c>
      <c r="I48" s="187">
        <f t="shared" si="8"/>
        <v>0</v>
      </c>
      <c r="J48" s="188">
        <f t="shared" si="9"/>
        <v>40000</v>
      </c>
      <c r="K48" s="231">
        <f>J48+J58+J59+J70+J71+J72+J73+H74+J76</f>
        <v>1743000</v>
      </c>
      <c r="L48" s="232">
        <f>M48-K48</f>
        <v>-3000</v>
      </c>
      <c r="M48" s="233">
        <v>1740000</v>
      </c>
      <c r="N48" s="233"/>
      <c r="O48" s="233"/>
      <c r="P48" s="233"/>
      <c r="Q48" s="140"/>
      <c r="R48" s="80"/>
      <c r="S48" s="81"/>
      <c r="T48" s="82"/>
      <c r="AJ48" s="16"/>
      <c r="AK48" s="77"/>
      <c r="AL48" s="90"/>
      <c r="AM48" s="77"/>
      <c r="AN48" s="38">
        <f t="shared" si="6"/>
        <v>0</v>
      </c>
      <c r="AO48" s="16"/>
      <c r="AP48" s="16"/>
      <c r="AQ48" s="16"/>
    </row>
    <row r="49" spans="2:43" ht="20.25" hidden="1">
      <c r="B49" s="137">
        <v>36</v>
      </c>
      <c r="C49" s="206"/>
      <c r="D49" s="206">
        <v>42131</v>
      </c>
      <c r="E49" s="206"/>
      <c r="F49" s="207" t="s">
        <v>121</v>
      </c>
      <c r="G49" s="182">
        <v>12000</v>
      </c>
      <c r="H49" s="209">
        <f t="shared" si="7"/>
        <v>15000</v>
      </c>
      <c r="I49" s="210">
        <f t="shared" si="8"/>
        <v>0</v>
      </c>
      <c r="J49" s="211">
        <f t="shared" si="9"/>
        <v>15000</v>
      </c>
      <c r="K49" s="574">
        <f>K47</f>
        <v>2988450</v>
      </c>
      <c r="L49" s="575">
        <f>L47</f>
        <v>481550</v>
      </c>
      <c r="M49" s="574">
        <f>M47</f>
        <v>3470000</v>
      </c>
      <c r="N49" s="228"/>
      <c r="O49" s="228"/>
      <c r="P49" s="228"/>
      <c r="Q49" s="212"/>
      <c r="R49" s="213"/>
      <c r="S49" s="206"/>
      <c r="T49" s="214"/>
      <c r="Y49" s="156" t="s">
        <v>122</v>
      </c>
      <c r="Z49" s="156" t="s">
        <v>61</v>
      </c>
      <c r="AA49" s="181" t="s">
        <v>62</v>
      </c>
      <c r="AB49" s="156" t="s">
        <v>123</v>
      </c>
      <c r="AC49" s="182">
        <v>12000</v>
      </c>
      <c r="AD49" s="156" t="s">
        <v>64</v>
      </c>
      <c r="AE49" s="156" t="s">
        <v>64</v>
      </c>
      <c r="AF49" s="156" t="s">
        <v>64</v>
      </c>
      <c r="AG49" s="156" t="s">
        <v>64</v>
      </c>
      <c r="AH49" s="156" t="s">
        <v>64</v>
      </c>
      <c r="AI49" s="156" t="s">
        <v>64</v>
      </c>
      <c r="AJ49" s="156"/>
      <c r="AK49" s="155"/>
      <c r="AL49" s="215"/>
      <c r="AM49" s="155"/>
      <c r="AN49" s="234">
        <f t="shared" si="6"/>
        <v>0</v>
      </c>
      <c r="AO49" s="156" t="s">
        <v>64</v>
      </c>
      <c r="AP49" s="156"/>
      <c r="AQ49" s="156"/>
    </row>
    <row r="50" spans="2:43" ht="20.25" hidden="1">
      <c r="B50" s="137">
        <v>37</v>
      </c>
      <c r="C50" s="193"/>
      <c r="D50" s="193">
        <v>42131</v>
      </c>
      <c r="E50" s="193"/>
      <c r="F50" s="194" t="s">
        <v>124</v>
      </c>
      <c r="G50" s="195">
        <v>28000</v>
      </c>
      <c r="H50" s="196">
        <f t="shared" si="7"/>
        <v>35000</v>
      </c>
      <c r="I50" s="197">
        <f t="shared" si="8"/>
        <v>0</v>
      </c>
      <c r="J50" s="198">
        <f t="shared" si="9"/>
        <v>35000</v>
      </c>
      <c r="K50" s="574"/>
      <c r="L50" s="575"/>
      <c r="M50" s="574"/>
      <c r="N50" s="228"/>
      <c r="O50" s="228"/>
      <c r="P50" s="228"/>
      <c r="Q50" s="200"/>
      <c r="R50" s="201"/>
      <c r="S50" s="193"/>
      <c r="T50" s="203"/>
      <c r="Y50" s="150" t="s">
        <v>125</v>
      </c>
      <c r="Z50" s="150" t="s">
        <v>61</v>
      </c>
      <c r="AA50" s="204" t="s">
        <v>62</v>
      </c>
      <c r="AB50" s="150" t="s">
        <v>126</v>
      </c>
      <c r="AC50" s="195">
        <v>28000</v>
      </c>
      <c r="AD50" s="150" t="s">
        <v>64</v>
      </c>
      <c r="AE50" s="150" t="s">
        <v>64</v>
      </c>
      <c r="AF50" s="150" t="s">
        <v>64</v>
      </c>
      <c r="AG50" s="150" t="s">
        <v>64</v>
      </c>
      <c r="AH50" s="150" t="s">
        <v>64</v>
      </c>
      <c r="AI50" s="150" t="s">
        <v>64</v>
      </c>
      <c r="AJ50" s="150"/>
      <c r="AK50" s="149"/>
      <c r="AL50" s="235"/>
      <c r="AM50" s="149"/>
      <c r="AN50" s="236">
        <f t="shared" si="6"/>
        <v>0</v>
      </c>
      <c r="AO50" s="150" t="s">
        <v>64</v>
      </c>
      <c r="AP50" s="150"/>
      <c r="AQ50" s="150"/>
    </row>
    <row r="51" spans="2:43" ht="20.25" hidden="1">
      <c r="B51" s="137">
        <v>38</v>
      </c>
      <c r="C51" s="81"/>
      <c r="D51" s="184">
        <v>42131</v>
      </c>
      <c r="E51" s="184"/>
      <c r="F51" s="125" t="s">
        <v>127</v>
      </c>
      <c r="G51" s="18">
        <v>12000</v>
      </c>
      <c r="H51" s="186">
        <f t="shared" si="7"/>
        <v>15000</v>
      </c>
      <c r="I51" s="187">
        <f t="shared" si="8"/>
        <v>0</v>
      </c>
      <c r="J51" s="188">
        <f t="shared" si="9"/>
        <v>15000</v>
      </c>
      <c r="K51" s="574"/>
      <c r="L51" s="575"/>
      <c r="M51" s="574"/>
      <c r="N51" s="228"/>
      <c r="O51" s="228"/>
      <c r="P51" s="228"/>
      <c r="Q51" s="140"/>
      <c r="R51" s="80"/>
      <c r="S51" s="81"/>
      <c r="T51" s="82"/>
      <c r="AJ51" s="16"/>
      <c r="AK51" s="77"/>
      <c r="AL51" s="90"/>
      <c r="AM51" s="77"/>
      <c r="AN51" s="38">
        <f t="shared" si="6"/>
        <v>0</v>
      </c>
      <c r="AO51" s="16"/>
      <c r="AP51" s="16"/>
      <c r="AQ51" s="16"/>
    </row>
    <row r="52" spans="2:44" ht="12.75" customHeight="1" hidden="1">
      <c r="B52" s="576">
        <v>39</v>
      </c>
      <c r="C52" s="577" t="s">
        <v>128</v>
      </c>
      <c r="D52" s="238">
        <v>42149</v>
      </c>
      <c r="E52" s="578">
        <v>45233120</v>
      </c>
      <c r="F52" s="579" t="s">
        <v>129</v>
      </c>
      <c r="G52" s="580">
        <v>660000</v>
      </c>
      <c r="H52" s="241">
        <v>70000</v>
      </c>
      <c r="I52" s="581">
        <f>J52-1.23*G52</f>
        <v>8200</v>
      </c>
      <c r="J52" s="582">
        <v>820000</v>
      </c>
      <c r="K52" s="244">
        <f>H52+H69+H75+J78+J79+J80+J81+J82+J83</f>
        <v>871250</v>
      </c>
      <c r="L52" s="245">
        <f>M52-K52</f>
        <v>68750</v>
      </c>
      <c r="M52" s="246">
        <v>940000</v>
      </c>
      <c r="N52" s="246"/>
      <c r="O52" s="246"/>
      <c r="P52" s="246"/>
      <c r="Q52" s="583" t="s">
        <v>99</v>
      </c>
      <c r="R52" s="584" t="s">
        <v>82</v>
      </c>
      <c r="S52" s="577" t="s">
        <v>83</v>
      </c>
      <c r="T52" s="585" t="s">
        <v>118</v>
      </c>
      <c r="U52" s="586"/>
      <c r="V52" s="587"/>
      <c r="W52" s="587"/>
      <c r="Y52" s="588" t="s">
        <v>130</v>
      </c>
      <c r="Z52" s="588" t="s">
        <v>61</v>
      </c>
      <c r="AA52" s="589" t="s">
        <v>131</v>
      </c>
      <c r="AB52" s="588" t="s">
        <v>88</v>
      </c>
      <c r="AC52" s="590">
        <v>660000</v>
      </c>
      <c r="AD52" s="588" t="s">
        <v>88</v>
      </c>
      <c r="AE52" s="588" t="s">
        <v>64</v>
      </c>
      <c r="AF52" s="588" t="s">
        <v>132</v>
      </c>
      <c r="AG52" s="588" t="s">
        <v>133</v>
      </c>
      <c r="AH52" s="588" t="s">
        <v>64</v>
      </c>
      <c r="AI52" s="588" t="s">
        <v>134</v>
      </c>
      <c r="AJ52" s="588" t="s">
        <v>135</v>
      </c>
      <c r="AK52" s="590">
        <v>492453.71</v>
      </c>
      <c r="AL52" s="591">
        <v>0.25</v>
      </c>
      <c r="AM52" s="590">
        <v>615567.14</v>
      </c>
      <c r="AN52" s="592">
        <f t="shared" si="6"/>
        <v>615567.1375000001</v>
      </c>
      <c r="AO52" s="588" t="s">
        <v>136</v>
      </c>
      <c r="AP52" s="588" t="s">
        <v>137</v>
      </c>
      <c r="AQ52" s="588"/>
      <c r="AR52" s="593"/>
    </row>
    <row r="53" spans="2:44" ht="12.75" customHeight="1" hidden="1">
      <c r="B53" s="576"/>
      <c r="C53" s="577"/>
      <c r="D53" s="248" t="s">
        <v>138</v>
      </c>
      <c r="E53" s="578"/>
      <c r="F53" s="579"/>
      <c r="G53" s="580"/>
      <c r="H53" s="241">
        <v>100000</v>
      </c>
      <c r="I53" s="581"/>
      <c r="J53" s="582"/>
      <c r="K53" s="186">
        <f>H53</f>
        <v>100000</v>
      </c>
      <c r="L53" s="187">
        <f>M53-K53</f>
        <v>750000</v>
      </c>
      <c r="M53" s="189">
        <v>850000</v>
      </c>
      <c r="N53" s="189"/>
      <c r="O53" s="189"/>
      <c r="P53" s="189"/>
      <c r="Q53" s="583"/>
      <c r="R53" s="584"/>
      <c r="S53" s="577"/>
      <c r="T53" s="585"/>
      <c r="U53" s="586"/>
      <c r="V53" s="587"/>
      <c r="W53" s="587"/>
      <c r="Y53" s="588"/>
      <c r="Z53" s="588"/>
      <c r="AA53" s="589"/>
      <c r="AB53" s="588"/>
      <c r="AC53" s="590"/>
      <c r="AD53" s="588"/>
      <c r="AE53" s="588"/>
      <c r="AF53" s="588"/>
      <c r="AG53" s="588"/>
      <c r="AH53" s="588"/>
      <c r="AI53" s="588"/>
      <c r="AJ53" s="588"/>
      <c r="AK53" s="590"/>
      <c r="AL53" s="591"/>
      <c r="AM53" s="590"/>
      <c r="AN53" s="592"/>
      <c r="AO53" s="588"/>
      <c r="AP53" s="588"/>
      <c r="AQ53" s="588"/>
      <c r="AR53" s="593"/>
    </row>
    <row r="54" spans="2:44" ht="14.25" hidden="1">
      <c r="B54" s="576"/>
      <c r="C54" s="577"/>
      <c r="D54" s="248" t="s">
        <v>138</v>
      </c>
      <c r="E54" s="578"/>
      <c r="F54" s="579"/>
      <c r="G54" s="580"/>
      <c r="H54" s="241">
        <v>100000</v>
      </c>
      <c r="I54" s="581"/>
      <c r="J54" s="582"/>
      <c r="K54" s="186">
        <f>H54</f>
        <v>100000</v>
      </c>
      <c r="L54" s="187">
        <f>M54-K54</f>
        <v>700000</v>
      </c>
      <c r="M54" s="189">
        <v>800000</v>
      </c>
      <c r="N54" s="189"/>
      <c r="O54" s="189"/>
      <c r="P54" s="189"/>
      <c r="Q54" s="583"/>
      <c r="R54" s="584"/>
      <c r="S54" s="577"/>
      <c r="T54" s="585"/>
      <c r="U54" s="586"/>
      <c r="V54" s="587"/>
      <c r="W54" s="587"/>
      <c r="Y54" s="588"/>
      <c r="Z54" s="588"/>
      <c r="AA54" s="589"/>
      <c r="AB54" s="588"/>
      <c r="AC54" s="590"/>
      <c r="AD54" s="588"/>
      <c r="AE54" s="588"/>
      <c r="AF54" s="588"/>
      <c r="AG54" s="588"/>
      <c r="AH54" s="588"/>
      <c r="AI54" s="588"/>
      <c r="AJ54" s="588"/>
      <c r="AK54" s="590"/>
      <c r="AL54" s="591"/>
      <c r="AM54" s="590"/>
      <c r="AN54" s="592"/>
      <c r="AO54" s="588"/>
      <c r="AP54" s="588"/>
      <c r="AQ54" s="588"/>
      <c r="AR54" s="593"/>
    </row>
    <row r="55" spans="2:44" ht="14.25" hidden="1">
      <c r="B55" s="576"/>
      <c r="C55" s="577"/>
      <c r="D55" s="248">
        <v>42131</v>
      </c>
      <c r="E55" s="578"/>
      <c r="F55" s="579"/>
      <c r="G55" s="580"/>
      <c r="H55" s="241">
        <v>550000</v>
      </c>
      <c r="I55" s="581"/>
      <c r="J55" s="582"/>
      <c r="K55" s="574">
        <f>K47</f>
        <v>2988450</v>
      </c>
      <c r="L55" s="575">
        <f>L47</f>
        <v>481550</v>
      </c>
      <c r="M55" s="574">
        <f>M47</f>
        <v>3470000</v>
      </c>
      <c r="N55" s="228"/>
      <c r="O55" s="228"/>
      <c r="P55" s="228"/>
      <c r="Q55" s="583"/>
      <c r="R55" s="584"/>
      <c r="S55" s="577"/>
      <c r="T55" s="585"/>
      <c r="U55" s="586"/>
      <c r="V55" s="587"/>
      <c r="W55" s="587"/>
      <c r="Y55" s="588"/>
      <c r="Z55" s="588"/>
      <c r="AA55" s="589"/>
      <c r="AB55" s="588"/>
      <c r="AC55" s="590"/>
      <c r="AD55" s="588"/>
      <c r="AE55" s="588"/>
      <c r="AF55" s="588"/>
      <c r="AG55" s="588"/>
      <c r="AH55" s="588"/>
      <c r="AI55" s="588"/>
      <c r="AJ55" s="588"/>
      <c r="AK55" s="590"/>
      <c r="AL55" s="591"/>
      <c r="AM55" s="590"/>
      <c r="AN55" s="592"/>
      <c r="AO55" s="588"/>
      <c r="AP55" s="588"/>
      <c r="AQ55" s="588"/>
      <c r="AR55" s="593"/>
    </row>
    <row r="56" spans="2:43" ht="20.25" hidden="1">
      <c r="B56" s="137">
        <v>40</v>
      </c>
      <c r="C56" s="81"/>
      <c r="D56" s="184">
        <v>42131</v>
      </c>
      <c r="E56" s="184"/>
      <c r="F56" s="125" t="s">
        <v>139</v>
      </c>
      <c r="G56" s="18">
        <v>24000</v>
      </c>
      <c r="H56" s="186">
        <f aca="true" t="shared" si="10" ref="H56:H67">G56*1.25</f>
        <v>30000</v>
      </c>
      <c r="I56" s="187">
        <f aca="true" t="shared" si="11" ref="I56:I67">J56-H56</f>
        <v>0</v>
      </c>
      <c r="J56" s="188">
        <f aca="true" t="shared" si="12" ref="J56:J67">H56</f>
        <v>30000</v>
      </c>
      <c r="K56" s="574"/>
      <c r="L56" s="575"/>
      <c r="M56" s="574"/>
      <c r="N56" s="228"/>
      <c r="O56" s="228"/>
      <c r="P56" s="228"/>
      <c r="Q56" s="140"/>
      <c r="R56" s="80"/>
      <c r="S56" s="81"/>
      <c r="T56" s="82"/>
      <c r="AJ56" s="16"/>
      <c r="AK56" s="77"/>
      <c r="AL56" s="90"/>
      <c r="AM56" s="77"/>
      <c r="AN56" s="38">
        <f aca="true" t="shared" si="13" ref="AN56:AN96">AK56*1.25</f>
        <v>0</v>
      </c>
      <c r="AO56" s="16"/>
      <c r="AP56" s="16"/>
      <c r="AQ56" s="16"/>
    </row>
    <row r="57" spans="2:43" ht="20.25" hidden="1">
      <c r="B57" s="137">
        <v>41</v>
      </c>
      <c r="C57" s="81"/>
      <c r="D57" s="184">
        <v>42131</v>
      </c>
      <c r="E57" s="184"/>
      <c r="F57" s="125" t="s">
        <v>140</v>
      </c>
      <c r="G57" s="18">
        <v>40000</v>
      </c>
      <c r="H57" s="186">
        <f t="shared" si="10"/>
        <v>50000</v>
      </c>
      <c r="I57" s="187">
        <f t="shared" si="11"/>
        <v>0</v>
      </c>
      <c r="J57" s="188">
        <f t="shared" si="12"/>
        <v>50000</v>
      </c>
      <c r="K57" s="574"/>
      <c r="L57" s="575"/>
      <c r="M57" s="574"/>
      <c r="N57" s="228"/>
      <c r="O57" s="228"/>
      <c r="P57" s="228"/>
      <c r="Q57" s="140"/>
      <c r="R57" s="80"/>
      <c r="S57" s="81"/>
      <c r="T57" s="82"/>
      <c r="AJ57" s="16"/>
      <c r="AK57" s="77"/>
      <c r="AL57" s="90"/>
      <c r="AM57" s="77"/>
      <c r="AN57" s="38">
        <f t="shared" si="13"/>
        <v>0</v>
      </c>
      <c r="AO57" s="16"/>
      <c r="AP57" s="16"/>
      <c r="AQ57" s="16"/>
    </row>
    <row r="58" spans="2:43" ht="20.25" hidden="1">
      <c r="B58" s="137">
        <v>42</v>
      </c>
      <c r="C58" s="81"/>
      <c r="D58" s="184">
        <v>45111</v>
      </c>
      <c r="E58" s="184"/>
      <c r="F58" s="125" t="s">
        <v>141</v>
      </c>
      <c r="G58" s="18">
        <v>55000</v>
      </c>
      <c r="H58" s="186">
        <f t="shared" si="10"/>
        <v>68750</v>
      </c>
      <c r="I58" s="187">
        <f t="shared" si="11"/>
        <v>0</v>
      </c>
      <c r="J58" s="188">
        <f t="shared" si="12"/>
        <v>68750</v>
      </c>
      <c r="K58" s="594">
        <f>K48</f>
        <v>1743000</v>
      </c>
      <c r="L58" s="595">
        <f>L48</f>
        <v>-3000</v>
      </c>
      <c r="M58" s="594">
        <f>M48</f>
        <v>1740000</v>
      </c>
      <c r="N58" s="231"/>
      <c r="O58" s="231"/>
      <c r="P58" s="231"/>
      <c r="Q58" s="140"/>
      <c r="R58" s="80"/>
      <c r="S58" s="81"/>
      <c r="T58" s="82"/>
      <c r="AJ58" s="16"/>
      <c r="AK58" s="77"/>
      <c r="AL58" s="90"/>
      <c r="AM58" s="77"/>
      <c r="AN58" s="38">
        <f t="shared" si="13"/>
        <v>0</v>
      </c>
      <c r="AO58" s="16"/>
      <c r="AP58" s="16"/>
      <c r="AQ58" s="16"/>
    </row>
    <row r="59" spans="2:43" ht="20.25" hidden="1">
      <c r="B59" s="137">
        <v>43</v>
      </c>
      <c r="C59" s="81"/>
      <c r="D59" s="184">
        <v>45111</v>
      </c>
      <c r="E59" s="184"/>
      <c r="F59" s="125" t="s">
        <v>142</v>
      </c>
      <c r="G59" s="18">
        <v>65000</v>
      </c>
      <c r="H59" s="186">
        <f t="shared" si="10"/>
        <v>81250</v>
      </c>
      <c r="I59" s="187">
        <f t="shared" si="11"/>
        <v>0</v>
      </c>
      <c r="J59" s="188">
        <f t="shared" si="12"/>
        <v>81250</v>
      </c>
      <c r="K59" s="594"/>
      <c r="L59" s="595"/>
      <c r="M59" s="594"/>
      <c r="N59" s="231"/>
      <c r="O59" s="231"/>
      <c r="P59" s="231"/>
      <c r="Q59" s="140"/>
      <c r="R59" s="80"/>
      <c r="S59" s="81"/>
      <c r="T59" s="82"/>
      <c r="AJ59" s="16"/>
      <c r="AK59" s="77"/>
      <c r="AL59" s="90"/>
      <c r="AM59" s="77"/>
      <c r="AN59" s="38">
        <f t="shared" si="13"/>
        <v>0</v>
      </c>
      <c r="AO59" s="16"/>
      <c r="AP59" s="16"/>
      <c r="AQ59" s="16"/>
    </row>
    <row r="60" spans="2:43" ht="20.25" hidden="1">
      <c r="B60" s="137">
        <v>44</v>
      </c>
      <c r="C60" s="81"/>
      <c r="D60" s="184">
        <v>42131</v>
      </c>
      <c r="E60" s="184"/>
      <c r="F60" s="125" t="s">
        <v>143</v>
      </c>
      <c r="G60" s="18">
        <v>24000</v>
      </c>
      <c r="H60" s="186">
        <f t="shared" si="10"/>
        <v>30000</v>
      </c>
      <c r="I60" s="187">
        <f t="shared" si="11"/>
        <v>0</v>
      </c>
      <c r="J60" s="188">
        <f t="shared" si="12"/>
        <v>30000</v>
      </c>
      <c r="K60" s="574">
        <f>K47</f>
        <v>2988450</v>
      </c>
      <c r="L60" s="575">
        <f>L47</f>
        <v>481550</v>
      </c>
      <c r="M60" s="574">
        <f>M47</f>
        <v>3470000</v>
      </c>
      <c r="N60" s="228"/>
      <c r="O60" s="228"/>
      <c r="P60" s="228"/>
      <c r="Q60" s="140"/>
      <c r="R60" s="80"/>
      <c r="S60" s="81"/>
      <c r="T60" s="82"/>
      <c r="AJ60" s="16"/>
      <c r="AK60" s="77"/>
      <c r="AL60" s="90"/>
      <c r="AM60" s="77"/>
      <c r="AN60" s="38">
        <f t="shared" si="13"/>
        <v>0</v>
      </c>
      <c r="AO60" s="16"/>
      <c r="AP60" s="16"/>
      <c r="AQ60" s="16"/>
    </row>
    <row r="61" spans="2:43" ht="20.25" hidden="1">
      <c r="B61" s="137">
        <v>45</v>
      </c>
      <c r="C61" s="81"/>
      <c r="D61" s="184">
        <v>42131</v>
      </c>
      <c r="E61" s="184"/>
      <c r="F61" s="125" t="s">
        <v>144</v>
      </c>
      <c r="G61" s="18">
        <v>55000</v>
      </c>
      <c r="H61" s="186">
        <f t="shared" si="10"/>
        <v>68750</v>
      </c>
      <c r="I61" s="187">
        <f t="shared" si="11"/>
        <v>0</v>
      </c>
      <c r="J61" s="188">
        <f t="shared" si="12"/>
        <v>68750</v>
      </c>
      <c r="K61" s="574"/>
      <c r="L61" s="575"/>
      <c r="M61" s="574"/>
      <c r="N61" s="228"/>
      <c r="O61" s="228"/>
      <c r="P61" s="228"/>
      <c r="Q61" s="140"/>
      <c r="R61" s="80"/>
      <c r="S61" s="81"/>
      <c r="T61" s="82"/>
      <c r="AJ61" s="16"/>
      <c r="AK61" s="77"/>
      <c r="AL61" s="90"/>
      <c r="AM61" s="77"/>
      <c r="AN61" s="38">
        <f t="shared" si="13"/>
        <v>0</v>
      </c>
      <c r="AO61" s="16"/>
      <c r="AP61" s="16"/>
      <c r="AQ61" s="16"/>
    </row>
    <row r="62" spans="2:43" ht="20.25" hidden="1">
      <c r="B62" s="137">
        <v>46</v>
      </c>
      <c r="C62" s="81"/>
      <c r="D62" s="184">
        <v>42131</v>
      </c>
      <c r="E62" s="184"/>
      <c r="F62" s="125" t="s">
        <v>145</v>
      </c>
      <c r="G62" s="18">
        <v>69000</v>
      </c>
      <c r="H62" s="186">
        <f t="shared" si="10"/>
        <v>86250</v>
      </c>
      <c r="I62" s="187">
        <f t="shared" si="11"/>
        <v>0</v>
      </c>
      <c r="J62" s="188">
        <f t="shared" si="12"/>
        <v>86250</v>
      </c>
      <c r="K62" s="574"/>
      <c r="L62" s="575"/>
      <c r="M62" s="574"/>
      <c r="N62" s="228"/>
      <c r="O62" s="228"/>
      <c r="P62" s="228"/>
      <c r="Q62" s="140"/>
      <c r="R62" s="80"/>
      <c r="S62" s="81"/>
      <c r="T62" s="82"/>
      <c r="AJ62" s="16"/>
      <c r="AK62" s="77"/>
      <c r="AL62" s="90"/>
      <c r="AM62" s="77"/>
      <c r="AN62" s="38">
        <f t="shared" si="13"/>
        <v>0</v>
      </c>
      <c r="AO62" s="16"/>
      <c r="AP62" s="16"/>
      <c r="AQ62" s="16"/>
    </row>
    <row r="63" spans="2:43" ht="20.25" hidden="1">
      <c r="B63" s="137">
        <v>47</v>
      </c>
      <c r="C63" s="81"/>
      <c r="D63" s="184">
        <v>42131</v>
      </c>
      <c r="E63" s="184"/>
      <c r="F63" s="125" t="s">
        <v>146</v>
      </c>
      <c r="G63" s="18">
        <v>69000</v>
      </c>
      <c r="H63" s="186">
        <f t="shared" si="10"/>
        <v>86250</v>
      </c>
      <c r="I63" s="187">
        <f t="shared" si="11"/>
        <v>0</v>
      </c>
      <c r="J63" s="188">
        <f t="shared" si="12"/>
        <v>86250</v>
      </c>
      <c r="K63" s="574"/>
      <c r="L63" s="575"/>
      <c r="M63" s="574"/>
      <c r="N63" s="228"/>
      <c r="O63" s="228"/>
      <c r="P63" s="228"/>
      <c r="Q63" s="140"/>
      <c r="R63" s="80"/>
      <c r="S63" s="81"/>
      <c r="T63" s="82"/>
      <c r="AJ63" s="16"/>
      <c r="AK63" s="77"/>
      <c r="AL63" s="90"/>
      <c r="AM63" s="77"/>
      <c r="AN63" s="38">
        <f t="shared" si="13"/>
        <v>0</v>
      </c>
      <c r="AO63" s="16"/>
      <c r="AP63" s="16"/>
      <c r="AQ63" s="16"/>
    </row>
    <row r="64" spans="2:43" ht="30" hidden="1">
      <c r="B64" s="137">
        <v>48</v>
      </c>
      <c r="C64" s="81"/>
      <c r="D64" s="184">
        <v>42131</v>
      </c>
      <c r="E64" s="184"/>
      <c r="F64" s="125" t="s">
        <v>147</v>
      </c>
      <c r="G64" s="18">
        <v>65000</v>
      </c>
      <c r="H64" s="186">
        <f t="shared" si="10"/>
        <v>81250</v>
      </c>
      <c r="I64" s="187">
        <f t="shared" si="11"/>
        <v>0</v>
      </c>
      <c r="J64" s="188">
        <f t="shared" si="12"/>
        <v>81250</v>
      </c>
      <c r="K64" s="574"/>
      <c r="L64" s="575"/>
      <c r="M64" s="574"/>
      <c r="N64" s="228"/>
      <c r="O64" s="228"/>
      <c r="P64" s="228"/>
      <c r="Q64" s="140"/>
      <c r="R64" s="80"/>
      <c r="S64" s="81"/>
      <c r="T64" s="82"/>
      <c r="AJ64" s="16"/>
      <c r="AK64" s="77"/>
      <c r="AL64" s="90"/>
      <c r="AM64" s="77"/>
      <c r="AN64" s="38">
        <f t="shared" si="13"/>
        <v>0</v>
      </c>
      <c r="AO64" s="16"/>
      <c r="AP64" s="16"/>
      <c r="AQ64" s="16"/>
    </row>
    <row r="65" spans="2:43" ht="30" hidden="1">
      <c r="B65" s="137">
        <v>49</v>
      </c>
      <c r="C65" s="81"/>
      <c r="D65" s="184">
        <v>42131</v>
      </c>
      <c r="E65" s="184"/>
      <c r="F65" s="125" t="s">
        <v>148</v>
      </c>
      <c r="G65" s="18">
        <v>16000</v>
      </c>
      <c r="H65" s="186">
        <f t="shared" si="10"/>
        <v>20000</v>
      </c>
      <c r="I65" s="187">
        <f t="shared" si="11"/>
        <v>0</v>
      </c>
      <c r="J65" s="188">
        <f t="shared" si="12"/>
        <v>20000</v>
      </c>
      <c r="K65" s="574"/>
      <c r="L65" s="575"/>
      <c r="M65" s="574"/>
      <c r="N65" s="228"/>
      <c r="O65" s="228"/>
      <c r="P65" s="228"/>
      <c r="Q65" s="140"/>
      <c r="R65" s="80"/>
      <c r="S65" s="81"/>
      <c r="T65" s="82"/>
      <c r="AJ65" s="16"/>
      <c r="AK65" s="77"/>
      <c r="AL65" s="90"/>
      <c r="AM65" s="77"/>
      <c r="AN65" s="38">
        <f t="shared" si="13"/>
        <v>0</v>
      </c>
      <c r="AO65" s="16"/>
      <c r="AP65" s="16"/>
      <c r="AQ65" s="16"/>
    </row>
    <row r="66" spans="2:43" ht="30" hidden="1">
      <c r="B66" s="137">
        <v>50</v>
      </c>
      <c r="C66" s="81"/>
      <c r="D66" s="184">
        <v>42131</v>
      </c>
      <c r="E66" s="184"/>
      <c r="F66" s="125" t="s">
        <v>149</v>
      </c>
      <c r="G66" s="18">
        <v>12000</v>
      </c>
      <c r="H66" s="186">
        <f t="shared" si="10"/>
        <v>15000</v>
      </c>
      <c r="I66" s="187">
        <f t="shared" si="11"/>
        <v>0</v>
      </c>
      <c r="J66" s="188">
        <f t="shared" si="12"/>
        <v>15000</v>
      </c>
      <c r="K66" s="574"/>
      <c r="L66" s="575"/>
      <c r="M66" s="574"/>
      <c r="N66" s="228"/>
      <c r="O66" s="228"/>
      <c r="P66" s="228"/>
      <c r="Q66" s="140"/>
      <c r="R66" s="80"/>
      <c r="S66" s="81"/>
      <c r="T66" s="82"/>
      <c r="AJ66" s="16"/>
      <c r="AK66" s="77"/>
      <c r="AL66" s="90"/>
      <c r="AM66" s="77"/>
      <c r="AN66" s="38">
        <f t="shared" si="13"/>
        <v>0</v>
      </c>
      <c r="AO66" s="16"/>
      <c r="AP66" s="16"/>
      <c r="AQ66" s="16"/>
    </row>
    <row r="67" spans="2:43" ht="30" hidden="1">
      <c r="B67" s="137">
        <v>51</v>
      </c>
      <c r="C67" s="81"/>
      <c r="D67" s="184">
        <v>42131</v>
      </c>
      <c r="E67" s="184"/>
      <c r="F67" s="125" t="s">
        <v>150</v>
      </c>
      <c r="G67" s="18">
        <v>69000</v>
      </c>
      <c r="H67" s="186">
        <f t="shared" si="10"/>
        <v>86250</v>
      </c>
      <c r="I67" s="187">
        <f t="shared" si="11"/>
        <v>0</v>
      </c>
      <c r="J67" s="188">
        <f t="shared" si="12"/>
        <v>86250</v>
      </c>
      <c r="K67" s="574"/>
      <c r="L67" s="575"/>
      <c r="M67" s="574"/>
      <c r="N67" s="228"/>
      <c r="O67" s="228"/>
      <c r="P67" s="228"/>
      <c r="Q67" s="140"/>
      <c r="R67" s="80"/>
      <c r="S67" s="81"/>
      <c r="T67" s="82"/>
      <c r="AJ67" s="16"/>
      <c r="AK67" s="77"/>
      <c r="AL67" s="90"/>
      <c r="AM67" s="77"/>
      <c r="AN67" s="38">
        <f t="shared" si="13"/>
        <v>0</v>
      </c>
      <c r="AO67" s="16"/>
      <c r="AP67" s="16"/>
      <c r="AQ67" s="16"/>
    </row>
    <row r="68" spans="2:43" ht="12.75" customHeight="1" hidden="1">
      <c r="B68" s="576">
        <v>52</v>
      </c>
      <c r="C68" s="596" t="s">
        <v>151</v>
      </c>
      <c r="D68" s="184">
        <v>42131</v>
      </c>
      <c r="E68" s="597">
        <v>45233120</v>
      </c>
      <c r="F68" s="598" t="s">
        <v>152</v>
      </c>
      <c r="G68" s="599">
        <v>1500000</v>
      </c>
      <c r="H68" s="253">
        <v>1700000</v>
      </c>
      <c r="I68" s="600">
        <f>J68-1.23*G68</f>
        <v>55000</v>
      </c>
      <c r="J68" s="601">
        <v>1900000</v>
      </c>
      <c r="K68" s="574"/>
      <c r="L68" s="575"/>
      <c r="M68" s="574"/>
      <c r="N68" s="228"/>
      <c r="O68" s="228"/>
      <c r="P68" s="228"/>
      <c r="Q68" s="602" t="s">
        <v>99</v>
      </c>
      <c r="R68" s="603" t="s">
        <v>82</v>
      </c>
      <c r="S68" s="596" t="s">
        <v>153</v>
      </c>
      <c r="T68" s="604" t="s">
        <v>154</v>
      </c>
      <c r="AJ68" s="16"/>
      <c r="AK68" s="77"/>
      <c r="AL68" s="90"/>
      <c r="AM68" s="77"/>
      <c r="AN68" s="38">
        <f t="shared" si="13"/>
        <v>0</v>
      </c>
      <c r="AO68" s="16"/>
      <c r="AP68" s="16"/>
      <c r="AQ68" s="16"/>
    </row>
    <row r="69" spans="2:43" ht="14.25" hidden="1">
      <c r="B69" s="576"/>
      <c r="C69" s="596"/>
      <c r="D69" s="254">
        <v>42149</v>
      </c>
      <c r="E69" s="597"/>
      <c r="F69" s="598"/>
      <c r="G69" s="599"/>
      <c r="H69" s="253">
        <v>200000</v>
      </c>
      <c r="I69" s="600"/>
      <c r="J69" s="601"/>
      <c r="K69" s="244">
        <f>K52</f>
        <v>871250</v>
      </c>
      <c r="L69" s="245">
        <f>L52</f>
        <v>68750</v>
      </c>
      <c r="M69" s="244">
        <f>M52</f>
        <v>940000</v>
      </c>
      <c r="N69" s="244"/>
      <c r="O69" s="244"/>
      <c r="P69" s="244"/>
      <c r="Q69" s="602"/>
      <c r="R69" s="603"/>
      <c r="S69" s="596"/>
      <c r="T69" s="604"/>
      <c r="AJ69" s="16"/>
      <c r="AK69" s="77"/>
      <c r="AL69" s="90"/>
      <c r="AM69" s="77"/>
      <c r="AN69" s="38">
        <f t="shared" si="13"/>
        <v>0</v>
      </c>
      <c r="AO69" s="16"/>
      <c r="AP69" s="16"/>
      <c r="AQ69" s="16"/>
    </row>
    <row r="70" spans="2:43" ht="12.75" customHeight="1" hidden="1">
      <c r="B70" s="137">
        <v>53</v>
      </c>
      <c r="C70" s="81"/>
      <c r="D70" s="184">
        <v>45111</v>
      </c>
      <c r="E70" s="184"/>
      <c r="F70" s="125" t="s">
        <v>155</v>
      </c>
      <c r="G70" s="255">
        <v>65000</v>
      </c>
      <c r="H70" s="186">
        <f>G70*1.25</f>
        <v>81250</v>
      </c>
      <c r="I70" s="187">
        <f>J70-H70</f>
        <v>0</v>
      </c>
      <c r="J70" s="188">
        <f>H70</f>
        <v>81250</v>
      </c>
      <c r="K70" s="594">
        <f>K48</f>
        <v>1743000</v>
      </c>
      <c r="L70" s="595">
        <f>L48</f>
        <v>-3000</v>
      </c>
      <c r="M70" s="594">
        <f>M48</f>
        <v>1740000</v>
      </c>
      <c r="N70" s="231"/>
      <c r="O70" s="231"/>
      <c r="P70" s="231"/>
      <c r="Q70" s="256"/>
      <c r="R70" s="80"/>
      <c r="S70" s="81"/>
      <c r="T70" s="82"/>
      <c r="AJ70" s="16"/>
      <c r="AK70" s="77"/>
      <c r="AL70" s="90"/>
      <c r="AM70" s="77"/>
      <c r="AN70" s="38">
        <f t="shared" si="13"/>
        <v>0</v>
      </c>
      <c r="AO70" s="16"/>
      <c r="AP70" s="16"/>
      <c r="AQ70" s="16"/>
    </row>
    <row r="71" spans="2:43" ht="20.25" hidden="1">
      <c r="B71" s="137">
        <v>54</v>
      </c>
      <c r="C71" s="81"/>
      <c r="D71" s="184">
        <v>45111</v>
      </c>
      <c r="E71" s="184"/>
      <c r="F71" s="125" t="s">
        <v>156</v>
      </c>
      <c r="G71" s="255">
        <v>12000</v>
      </c>
      <c r="H71" s="186">
        <f>G71*1.25</f>
        <v>15000</v>
      </c>
      <c r="I71" s="187">
        <f>J71-H71</f>
        <v>0</v>
      </c>
      <c r="J71" s="188">
        <f>H71</f>
        <v>15000</v>
      </c>
      <c r="K71" s="594"/>
      <c r="L71" s="595"/>
      <c r="M71" s="594"/>
      <c r="N71" s="231"/>
      <c r="O71" s="231"/>
      <c r="P71" s="231"/>
      <c r="Q71" s="140"/>
      <c r="R71" s="80"/>
      <c r="S71" s="81"/>
      <c r="T71" s="82"/>
      <c r="AJ71" s="16"/>
      <c r="AK71" s="77"/>
      <c r="AL71" s="90"/>
      <c r="AM71" s="77"/>
      <c r="AN71" s="38">
        <f t="shared" si="13"/>
        <v>0</v>
      </c>
      <c r="AO71" s="16"/>
      <c r="AP71" s="16"/>
      <c r="AQ71" s="16"/>
    </row>
    <row r="72" spans="2:43" ht="20.25" hidden="1">
      <c r="B72" s="137">
        <v>55</v>
      </c>
      <c r="C72" s="81"/>
      <c r="D72" s="184">
        <v>45111</v>
      </c>
      <c r="E72" s="184"/>
      <c r="F72" s="125" t="s">
        <v>157</v>
      </c>
      <c r="G72" s="255">
        <v>45000</v>
      </c>
      <c r="H72" s="186">
        <f>G72*1.25</f>
        <v>56250</v>
      </c>
      <c r="I72" s="187">
        <f>J72-H72</f>
        <v>0</v>
      </c>
      <c r="J72" s="188">
        <f>H72</f>
        <v>56250</v>
      </c>
      <c r="K72" s="594"/>
      <c r="L72" s="595"/>
      <c r="M72" s="594"/>
      <c r="N72" s="231"/>
      <c r="O72" s="231"/>
      <c r="P72" s="231"/>
      <c r="Q72" s="257"/>
      <c r="R72" s="80"/>
      <c r="S72" s="81"/>
      <c r="T72" s="82"/>
      <c r="AJ72" s="16"/>
      <c r="AK72" s="77"/>
      <c r="AL72" s="90"/>
      <c r="AM72" s="77"/>
      <c r="AN72" s="38">
        <f t="shared" si="13"/>
        <v>0</v>
      </c>
      <c r="AO72" s="16"/>
      <c r="AP72" s="16"/>
      <c r="AQ72" s="16"/>
    </row>
    <row r="73" spans="2:43" ht="12.75" customHeight="1" hidden="1">
      <c r="B73" s="137">
        <v>56</v>
      </c>
      <c r="C73" s="81"/>
      <c r="D73" s="184">
        <v>45111</v>
      </c>
      <c r="E73" s="184"/>
      <c r="F73" s="125" t="s">
        <v>158</v>
      </c>
      <c r="G73" s="255">
        <v>65000</v>
      </c>
      <c r="H73" s="253">
        <v>55000</v>
      </c>
      <c r="I73" s="187">
        <f>J73-H73</f>
        <v>0</v>
      </c>
      <c r="J73" s="188">
        <f>H73</f>
        <v>55000</v>
      </c>
      <c r="K73" s="594"/>
      <c r="L73" s="595"/>
      <c r="M73" s="594"/>
      <c r="N73" s="231"/>
      <c r="O73" s="231"/>
      <c r="P73" s="231"/>
      <c r="Q73" s="140"/>
      <c r="R73" s="80"/>
      <c r="S73" s="81"/>
      <c r="T73" s="82"/>
      <c r="U73" s="258"/>
      <c r="AJ73" s="16"/>
      <c r="AK73" s="77"/>
      <c r="AL73" s="90"/>
      <c r="AM73" s="77"/>
      <c r="AN73" s="38">
        <f t="shared" si="13"/>
        <v>0</v>
      </c>
      <c r="AO73" s="16"/>
      <c r="AP73" s="16"/>
      <c r="AQ73" s="16"/>
    </row>
    <row r="74" spans="2:43" ht="12.75" customHeight="1" hidden="1">
      <c r="B74" s="576">
        <v>57</v>
      </c>
      <c r="C74" s="596" t="s">
        <v>159</v>
      </c>
      <c r="D74" s="259">
        <v>45111</v>
      </c>
      <c r="E74" s="597">
        <v>45233120</v>
      </c>
      <c r="F74" s="598" t="s">
        <v>160</v>
      </c>
      <c r="G74" s="599">
        <v>1450000</v>
      </c>
      <c r="H74" s="253">
        <v>1283000</v>
      </c>
      <c r="I74" s="600">
        <f>J74-1.23*G74</f>
        <v>-450500</v>
      </c>
      <c r="J74" s="605">
        <f>H74+H75</f>
        <v>1333000</v>
      </c>
      <c r="K74" s="594"/>
      <c r="L74" s="595"/>
      <c r="M74" s="594"/>
      <c r="N74" s="231"/>
      <c r="O74" s="231"/>
      <c r="P74" s="231"/>
      <c r="Q74" s="602" t="s">
        <v>99</v>
      </c>
      <c r="R74" s="603" t="s">
        <v>82</v>
      </c>
      <c r="S74" s="596" t="s">
        <v>161</v>
      </c>
      <c r="T74" s="604" t="s">
        <v>162</v>
      </c>
      <c r="U74" s="606"/>
      <c r="V74" s="260"/>
      <c r="W74" s="261"/>
      <c r="X74" s="262"/>
      <c r="Y74" s="77"/>
      <c r="Z74" s="77"/>
      <c r="AA74" s="38"/>
      <c r="AB74" s="77"/>
      <c r="AD74" s="77"/>
      <c r="AE74" s="77"/>
      <c r="AF74" s="77"/>
      <c r="AG74" s="77"/>
      <c r="AH74" s="77"/>
      <c r="AI74" s="77"/>
      <c r="AJ74" s="77"/>
      <c r="AK74" s="77"/>
      <c r="AL74" s="90"/>
      <c r="AM74" s="77"/>
      <c r="AN74" s="38">
        <f t="shared" si="13"/>
        <v>0</v>
      </c>
      <c r="AO74" s="77"/>
      <c r="AP74" s="77"/>
      <c r="AQ74" s="77"/>
    </row>
    <row r="75" spans="2:43" ht="12.75" customHeight="1" hidden="1">
      <c r="B75" s="576"/>
      <c r="C75" s="596"/>
      <c r="D75" s="254">
        <v>42149</v>
      </c>
      <c r="E75" s="597"/>
      <c r="F75" s="598"/>
      <c r="G75" s="599"/>
      <c r="H75" s="253">
        <v>50000</v>
      </c>
      <c r="I75" s="600"/>
      <c r="J75" s="605"/>
      <c r="K75" s="244">
        <f>K52</f>
        <v>871250</v>
      </c>
      <c r="L75" s="245">
        <f>L52</f>
        <v>68750</v>
      </c>
      <c r="M75" s="244">
        <f>M52</f>
        <v>940000</v>
      </c>
      <c r="N75" s="244"/>
      <c r="O75" s="244"/>
      <c r="P75" s="244"/>
      <c r="Q75" s="602"/>
      <c r="R75" s="603"/>
      <c r="S75" s="596"/>
      <c r="T75" s="604"/>
      <c r="U75" s="606"/>
      <c r="V75" s="261"/>
      <c r="W75" s="261"/>
      <c r="X75" s="262"/>
      <c r="Y75" s="77"/>
      <c r="Z75" s="77"/>
      <c r="AA75" s="38"/>
      <c r="AB75" s="77"/>
      <c r="AD75" s="77"/>
      <c r="AE75" s="77"/>
      <c r="AF75" s="77"/>
      <c r="AG75" s="77"/>
      <c r="AH75" s="77"/>
      <c r="AI75" s="77"/>
      <c r="AJ75" s="77"/>
      <c r="AK75" s="77"/>
      <c r="AL75" s="90"/>
      <c r="AM75" s="77"/>
      <c r="AN75" s="38">
        <f t="shared" si="13"/>
        <v>0</v>
      </c>
      <c r="AO75" s="77"/>
      <c r="AP75" s="77"/>
      <c r="AQ75" s="77"/>
    </row>
    <row r="76" spans="2:43" ht="20.25" hidden="1">
      <c r="B76" s="137">
        <v>58</v>
      </c>
      <c r="C76" s="81"/>
      <c r="D76" s="184">
        <v>45111</v>
      </c>
      <c r="E76" s="184"/>
      <c r="F76" s="125" t="s">
        <v>163</v>
      </c>
      <c r="G76" s="18">
        <v>50000</v>
      </c>
      <c r="H76" s="186">
        <f aca="true" t="shared" si="14" ref="H76:H92">G76*1.25</f>
        <v>62500</v>
      </c>
      <c r="I76" s="187">
        <f aca="true" t="shared" si="15" ref="I76:I106">J76-H76</f>
        <v>0</v>
      </c>
      <c r="J76" s="188">
        <f aca="true" t="shared" si="16" ref="J76:J106">H76</f>
        <v>62500</v>
      </c>
      <c r="K76" s="231">
        <f>K48</f>
        <v>1743000</v>
      </c>
      <c r="L76" s="232">
        <f>L48</f>
        <v>-3000</v>
      </c>
      <c r="M76" s="231">
        <f>M48</f>
        <v>1740000</v>
      </c>
      <c r="N76" s="231"/>
      <c r="O76" s="231"/>
      <c r="P76" s="231"/>
      <c r="Q76" s="257"/>
      <c r="R76" s="80"/>
      <c r="S76" s="81"/>
      <c r="T76" s="82"/>
      <c r="AJ76" s="16"/>
      <c r="AK76" s="77"/>
      <c r="AL76" s="90"/>
      <c r="AM76" s="77"/>
      <c r="AN76" s="38">
        <f t="shared" si="13"/>
        <v>0</v>
      </c>
      <c r="AO76" s="16"/>
      <c r="AP76" s="16"/>
      <c r="AQ76" s="16"/>
    </row>
    <row r="77" spans="2:43" ht="20.25" hidden="1">
      <c r="B77" s="137">
        <v>59</v>
      </c>
      <c r="C77" s="81"/>
      <c r="D77" s="184">
        <v>42131</v>
      </c>
      <c r="E77" s="184"/>
      <c r="F77" s="125" t="s">
        <v>164</v>
      </c>
      <c r="G77" s="18">
        <v>12000</v>
      </c>
      <c r="H77" s="186">
        <f t="shared" si="14"/>
        <v>15000</v>
      </c>
      <c r="I77" s="187">
        <f t="shared" si="15"/>
        <v>0</v>
      </c>
      <c r="J77" s="188">
        <f t="shared" si="16"/>
        <v>15000</v>
      </c>
      <c r="K77" s="228">
        <f>K47</f>
        <v>2988450</v>
      </c>
      <c r="L77" s="229">
        <f>L47</f>
        <v>481550</v>
      </c>
      <c r="M77" s="228">
        <f>M47</f>
        <v>3470000</v>
      </c>
      <c r="N77" s="228"/>
      <c r="O77" s="228"/>
      <c r="P77" s="228"/>
      <c r="Q77" s="140"/>
      <c r="R77" s="80"/>
      <c r="S77" s="81"/>
      <c r="T77" s="82"/>
      <c r="AJ77" s="16"/>
      <c r="AK77" s="77"/>
      <c r="AL77" s="90"/>
      <c r="AM77" s="77"/>
      <c r="AN77" s="38">
        <f t="shared" si="13"/>
        <v>0</v>
      </c>
      <c r="AO77" s="16"/>
      <c r="AP77" s="16"/>
      <c r="AQ77" s="16"/>
    </row>
    <row r="78" spans="2:43" ht="20.25" hidden="1">
      <c r="B78" s="137">
        <v>60</v>
      </c>
      <c r="C78" s="193"/>
      <c r="D78" s="193">
        <v>42149</v>
      </c>
      <c r="E78" s="193"/>
      <c r="F78" s="194" t="s">
        <v>165</v>
      </c>
      <c r="G78" s="195">
        <v>35000</v>
      </c>
      <c r="H78" s="196">
        <f t="shared" si="14"/>
        <v>43750</v>
      </c>
      <c r="I78" s="197">
        <f t="shared" si="15"/>
        <v>0</v>
      </c>
      <c r="J78" s="188">
        <f t="shared" si="16"/>
        <v>43750</v>
      </c>
      <c r="K78" s="607">
        <f>K52</f>
        <v>871250</v>
      </c>
      <c r="L78" s="608">
        <f>L52</f>
        <v>68750</v>
      </c>
      <c r="M78" s="607">
        <f>M52</f>
        <v>940000</v>
      </c>
      <c r="N78" s="244"/>
      <c r="O78" s="244"/>
      <c r="P78" s="244"/>
      <c r="Q78" s="200"/>
      <c r="R78" s="201"/>
      <c r="S78" s="193"/>
      <c r="T78" s="203"/>
      <c r="Y78" s="150" t="s">
        <v>166</v>
      </c>
      <c r="Z78" s="150" t="s">
        <v>61</v>
      </c>
      <c r="AA78" s="204" t="s">
        <v>62</v>
      </c>
      <c r="AB78" s="150" t="s">
        <v>72</v>
      </c>
      <c r="AC78" s="195">
        <v>35000</v>
      </c>
      <c r="AD78" s="150" t="s">
        <v>64</v>
      </c>
      <c r="AE78" s="150" t="s">
        <v>64</v>
      </c>
      <c r="AF78" s="150" t="s">
        <v>64</v>
      </c>
      <c r="AG78" s="150" t="s">
        <v>64</v>
      </c>
      <c r="AH78" s="150" t="s">
        <v>64</v>
      </c>
      <c r="AI78" s="150" t="s">
        <v>64</v>
      </c>
      <c r="AJ78" s="150" t="s">
        <v>167</v>
      </c>
      <c r="AK78" s="149">
        <v>16000</v>
      </c>
      <c r="AL78" s="235">
        <v>0.25</v>
      </c>
      <c r="AM78" s="149">
        <v>20000</v>
      </c>
      <c r="AN78" s="38">
        <f t="shared" si="13"/>
        <v>20000</v>
      </c>
      <c r="AO78" s="150" t="s">
        <v>64</v>
      </c>
      <c r="AP78" s="193" t="s">
        <v>168</v>
      </c>
      <c r="AQ78" s="150"/>
    </row>
    <row r="79" spans="2:43" ht="20.25" hidden="1">
      <c r="B79" s="137">
        <v>61</v>
      </c>
      <c r="C79" s="81"/>
      <c r="D79" s="184">
        <v>42149</v>
      </c>
      <c r="E79" s="184"/>
      <c r="F79" s="125" t="s">
        <v>169</v>
      </c>
      <c r="G79" s="18">
        <v>8000</v>
      </c>
      <c r="H79" s="186">
        <f t="shared" si="14"/>
        <v>10000</v>
      </c>
      <c r="I79" s="187">
        <f t="shared" si="15"/>
        <v>0</v>
      </c>
      <c r="J79" s="188">
        <f t="shared" si="16"/>
        <v>10000</v>
      </c>
      <c r="K79" s="607"/>
      <c r="L79" s="608"/>
      <c r="M79" s="607"/>
      <c r="N79" s="244"/>
      <c r="O79" s="244"/>
      <c r="P79" s="244"/>
      <c r="Q79" s="140"/>
      <c r="R79" s="80"/>
      <c r="S79" s="81"/>
      <c r="T79" s="82"/>
      <c r="AJ79" s="16"/>
      <c r="AK79" s="77"/>
      <c r="AL79" s="90"/>
      <c r="AM79" s="77"/>
      <c r="AN79" s="38">
        <f t="shared" si="13"/>
        <v>0</v>
      </c>
      <c r="AO79" s="16"/>
      <c r="AP79" s="16"/>
      <c r="AQ79" s="16"/>
    </row>
    <row r="80" spans="2:43" ht="20.25" hidden="1">
      <c r="B80" s="137">
        <v>62</v>
      </c>
      <c r="C80" s="81" t="s">
        <v>170</v>
      </c>
      <c r="D80" s="184">
        <v>42149</v>
      </c>
      <c r="E80" s="185">
        <v>45316110</v>
      </c>
      <c r="F80" s="125" t="s">
        <v>171</v>
      </c>
      <c r="G80" s="18">
        <v>155000</v>
      </c>
      <c r="H80" s="186">
        <f t="shared" si="14"/>
        <v>193750</v>
      </c>
      <c r="I80" s="187">
        <f t="shared" si="15"/>
        <v>0</v>
      </c>
      <c r="J80" s="188">
        <f t="shared" si="16"/>
        <v>193750</v>
      </c>
      <c r="K80" s="607"/>
      <c r="L80" s="608"/>
      <c r="M80" s="607"/>
      <c r="N80" s="244"/>
      <c r="O80" s="244"/>
      <c r="P80" s="244"/>
      <c r="Q80" s="140" t="s">
        <v>99</v>
      </c>
      <c r="R80" s="190" t="s">
        <v>82</v>
      </c>
      <c r="S80" s="263" t="s">
        <v>153</v>
      </c>
      <c r="T80" s="82" t="s">
        <v>101</v>
      </c>
      <c r="AJ80" s="16"/>
      <c r="AK80" s="77"/>
      <c r="AL80" s="90"/>
      <c r="AM80" s="77"/>
      <c r="AN80" s="38">
        <f t="shared" si="13"/>
        <v>0</v>
      </c>
      <c r="AO80" s="16"/>
      <c r="AP80" s="16"/>
      <c r="AQ80" s="16"/>
    </row>
    <row r="81" spans="2:43" ht="20.25" hidden="1">
      <c r="B81" s="137">
        <v>63</v>
      </c>
      <c r="C81" s="206"/>
      <c r="D81" s="206">
        <v>42149</v>
      </c>
      <c r="E81" s="206"/>
      <c r="F81" s="207" t="s">
        <v>172</v>
      </c>
      <c r="G81" s="182">
        <v>35000</v>
      </c>
      <c r="H81" s="209">
        <f t="shared" si="14"/>
        <v>43750</v>
      </c>
      <c r="I81" s="210">
        <f t="shared" si="15"/>
        <v>0</v>
      </c>
      <c r="J81" s="188">
        <f t="shared" si="16"/>
        <v>43750</v>
      </c>
      <c r="K81" s="607"/>
      <c r="L81" s="608"/>
      <c r="M81" s="607"/>
      <c r="N81" s="244"/>
      <c r="O81" s="244"/>
      <c r="P81" s="244"/>
      <c r="Q81" s="212"/>
      <c r="R81" s="213"/>
      <c r="S81" s="206"/>
      <c r="T81" s="214"/>
      <c r="Y81" s="156" t="s">
        <v>166</v>
      </c>
      <c r="Z81" s="156" t="s">
        <v>61</v>
      </c>
      <c r="AA81" s="181" t="s">
        <v>62</v>
      </c>
      <c r="AB81" s="156" t="s">
        <v>72</v>
      </c>
      <c r="AC81" s="182">
        <v>35000</v>
      </c>
      <c r="AD81" s="156" t="s">
        <v>64</v>
      </c>
      <c r="AE81" s="156" t="s">
        <v>64</v>
      </c>
      <c r="AF81" s="156" t="s">
        <v>64</v>
      </c>
      <c r="AG81" s="156" t="s">
        <v>64</v>
      </c>
      <c r="AH81" s="156" t="s">
        <v>64</v>
      </c>
      <c r="AI81" s="156" t="s">
        <v>64</v>
      </c>
      <c r="AJ81" s="156" t="s">
        <v>167</v>
      </c>
      <c r="AK81" s="155">
        <v>19000</v>
      </c>
      <c r="AL81" s="215">
        <v>0.25</v>
      </c>
      <c r="AM81" s="155">
        <v>23750</v>
      </c>
      <c r="AN81" s="38">
        <f t="shared" si="13"/>
        <v>23750</v>
      </c>
      <c r="AO81" s="156" t="s">
        <v>64</v>
      </c>
      <c r="AP81" s="206" t="s">
        <v>168</v>
      </c>
      <c r="AQ81" s="156"/>
    </row>
    <row r="82" spans="2:43" ht="20.25" hidden="1">
      <c r="B82" s="137">
        <v>64</v>
      </c>
      <c r="C82" s="81"/>
      <c r="D82" s="184">
        <v>42149</v>
      </c>
      <c r="E82" s="184"/>
      <c r="F82" s="125" t="s">
        <v>173</v>
      </c>
      <c r="G82" s="18">
        <v>8000</v>
      </c>
      <c r="H82" s="186">
        <f t="shared" si="14"/>
        <v>10000</v>
      </c>
      <c r="I82" s="187">
        <f t="shared" si="15"/>
        <v>0</v>
      </c>
      <c r="J82" s="188">
        <f t="shared" si="16"/>
        <v>10000</v>
      </c>
      <c r="K82" s="607"/>
      <c r="L82" s="608"/>
      <c r="M82" s="607"/>
      <c r="N82" s="244"/>
      <c r="O82" s="244"/>
      <c r="P82" s="244"/>
      <c r="Q82" s="140"/>
      <c r="R82" s="80"/>
      <c r="S82" s="81"/>
      <c r="T82" s="82"/>
      <c r="AJ82" s="16"/>
      <c r="AK82" s="77"/>
      <c r="AL82" s="90"/>
      <c r="AM82" s="77"/>
      <c r="AN82" s="38">
        <f t="shared" si="13"/>
        <v>0</v>
      </c>
      <c r="AO82" s="16"/>
      <c r="AP82" s="16"/>
      <c r="AQ82" s="16"/>
    </row>
    <row r="83" spans="2:43" ht="20.25" hidden="1">
      <c r="B83" s="137">
        <v>65</v>
      </c>
      <c r="C83" s="81" t="s">
        <v>174</v>
      </c>
      <c r="D83" s="184">
        <v>42149</v>
      </c>
      <c r="E83" s="185">
        <v>45316110</v>
      </c>
      <c r="F83" s="125" t="s">
        <v>175</v>
      </c>
      <c r="G83" s="18">
        <v>200000</v>
      </c>
      <c r="H83" s="186">
        <f t="shared" si="14"/>
        <v>250000</v>
      </c>
      <c r="I83" s="187">
        <f t="shared" si="15"/>
        <v>0</v>
      </c>
      <c r="J83" s="188">
        <f t="shared" si="16"/>
        <v>250000</v>
      </c>
      <c r="K83" s="607"/>
      <c r="L83" s="608"/>
      <c r="M83" s="607"/>
      <c r="N83" s="244"/>
      <c r="O83" s="244"/>
      <c r="P83" s="244"/>
      <c r="Q83" s="140" t="s">
        <v>99</v>
      </c>
      <c r="R83" s="190" t="s">
        <v>82</v>
      </c>
      <c r="S83" s="263" t="s">
        <v>153</v>
      </c>
      <c r="T83" s="82" t="s">
        <v>101</v>
      </c>
      <c r="AJ83" s="16"/>
      <c r="AK83" s="77"/>
      <c r="AL83" s="90"/>
      <c r="AM83" s="77"/>
      <c r="AN83" s="38">
        <f t="shared" si="13"/>
        <v>0</v>
      </c>
      <c r="AO83" s="16"/>
      <c r="AP83" s="16"/>
      <c r="AQ83" s="16"/>
    </row>
    <row r="84" spans="2:43" ht="20.25" hidden="1">
      <c r="B84" s="137">
        <v>66</v>
      </c>
      <c r="C84" s="81"/>
      <c r="D84" s="264">
        <v>42131</v>
      </c>
      <c r="E84" s="184"/>
      <c r="F84" s="125" t="s">
        <v>176</v>
      </c>
      <c r="G84" s="18">
        <v>69000</v>
      </c>
      <c r="H84" s="186">
        <f t="shared" si="14"/>
        <v>86250</v>
      </c>
      <c r="I84" s="187">
        <f t="shared" si="15"/>
        <v>0</v>
      </c>
      <c r="J84" s="188">
        <f t="shared" si="16"/>
        <v>86250</v>
      </c>
      <c r="K84" s="228">
        <f>K47</f>
        <v>2988450</v>
      </c>
      <c r="L84" s="229">
        <f>L47</f>
        <v>481550</v>
      </c>
      <c r="M84" s="228">
        <f>M47</f>
        <v>3470000</v>
      </c>
      <c r="N84" s="228"/>
      <c r="O84" s="228"/>
      <c r="P84" s="228"/>
      <c r="Q84" s="140"/>
      <c r="R84" s="80"/>
      <c r="S84" s="81"/>
      <c r="T84" s="82"/>
      <c r="AJ84" s="16"/>
      <c r="AK84" s="77"/>
      <c r="AL84" s="90"/>
      <c r="AM84" s="77"/>
      <c r="AN84" s="38">
        <f t="shared" si="13"/>
        <v>0</v>
      </c>
      <c r="AO84" s="16"/>
      <c r="AP84" s="16"/>
      <c r="AQ84" s="16"/>
    </row>
    <row r="85" spans="2:43" ht="14.25" hidden="1">
      <c r="B85" s="137">
        <v>67</v>
      </c>
      <c r="C85" s="81"/>
      <c r="D85" s="184">
        <v>32399</v>
      </c>
      <c r="E85" s="184"/>
      <c r="F85" s="125" t="s">
        <v>177</v>
      </c>
      <c r="G85" s="18">
        <v>40000</v>
      </c>
      <c r="H85" s="186">
        <f t="shared" si="14"/>
        <v>50000</v>
      </c>
      <c r="I85" s="187">
        <f t="shared" si="15"/>
        <v>0</v>
      </c>
      <c r="J85" s="188">
        <f t="shared" si="16"/>
        <v>50000</v>
      </c>
      <c r="K85" s="186">
        <f>J85</f>
        <v>50000</v>
      </c>
      <c r="L85" s="187">
        <f>M85-K85</f>
        <v>120000</v>
      </c>
      <c r="M85" s="189">
        <v>170000</v>
      </c>
      <c r="N85" s="189"/>
      <c r="O85" s="189"/>
      <c r="P85" s="189"/>
      <c r="Q85" s="140"/>
      <c r="R85" s="80"/>
      <c r="S85" s="81"/>
      <c r="T85" s="82"/>
      <c r="AJ85" s="16"/>
      <c r="AK85" s="77"/>
      <c r="AL85" s="90"/>
      <c r="AM85" s="77"/>
      <c r="AN85" s="38">
        <f t="shared" si="13"/>
        <v>0</v>
      </c>
      <c r="AO85" s="16"/>
      <c r="AP85" s="16"/>
      <c r="AQ85" s="16"/>
    </row>
    <row r="86" spans="2:43" ht="20.25" hidden="1">
      <c r="B86" s="137">
        <v>68</v>
      </c>
      <c r="C86" s="81"/>
      <c r="D86" s="184">
        <v>42641</v>
      </c>
      <c r="E86" s="184"/>
      <c r="F86" s="125" t="s">
        <v>178</v>
      </c>
      <c r="G86" s="18">
        <v>69000</v>
      </c>
      <c r="H86" s="186">
        <f t="shared" si="14"/>
        <v>86250</v>
      </c>
      <c r="I86" s="187">
        <f t="shared" si="15"/>
        <v>0</v>
      </c>
      <c r="J86" s="188">
        <f t="shared" si="16"/>
        <v>86250</v>
      </c>
      <c r="K86" s="609">
        <f>J86+J87</f>
        <v>172500</v>
      </c>
      <c r="L86" s="600">
        <f>M86-K86</f>
        <v>2207500</v>
      </c>
      <c r="M86" s="610">
        <v>2380000</v>
      </c>
      <c r="N86" s="189"/>
      <c r="O86" s="189"/>
      <c r="P86" s="189"/>
      <c r="Q86" s="140"/>
      <c r="R86" s="80"/>
      <c r="S86" s="81"/>
      <c r="T86" s="82"/>
      <c r="AJ86" s="16"/>
      <c r="AK86" s="77"/>
      <c r="AL86" s="90"/>
      <c r="AM86" s="77"/>
      <c r="AN86" s="38">
        <f t="shared" si="13"/>
        <v>0</v>
      </c>
      <c r="AO86" s="16"/>
      <c r="AP86" s="16"/>
      <c r="AQ86" s="16"/>
    </row>
    <row r="87" spans="2:43" ht="12.75" customHeight="1" hidden="1">
      <c r="B87" s="137">
        <v>69</v>
      </c>
      <c r="C87" s="81"/>
      <c r="D87" s="184">
        <v>42641</v>
      </c>
      <c r="E87" s="184"/>
      <c r="F87" s="125" t="s">
        <v>179</v>
      </c>
      <c r="G87" s="18">
        <v>69000</v>
      </c>
      <c r="H87" s="186">
        <f t="shared" si="14"/>
        <v>86250</v>
      </c>
      <c r="I87" s="187">
        <f t="shared" si="15"/>
        <v>0</v>
      </c>
      <c r="J87" s="188">
        <f t="shared" si="16"/>
        <v>86250</v>
      </c>
      <c r="K87" s="609"/>
      <c r="L87" s="600"/>
      <c r="M87" s="610"/>
      <c r="N87" s="189"/>
      <c r="O87" s="189"/>
      <c r="P87" s="189"/>
      <c r="Q87" s="140"/>
      <c r="R87" s="80"/>
      <c r="S87" s="81"/>
      <c r="T87" s="82"/>
      <c r="AJ87" s="16"/>
      <c r="AK87" s="77"/>
      <c r="AL87" s="90"/>
      <c r="AM87" s="77"/>
      <c r="AN87" s="38">
        <f t="shared" si="13"/>
        <v>0</v>
      </c>
      <c r="AO87" s="16"/>
      <c r="AP87" s="16"/>
      <c r="AQ87" s="16"/>
    </row>
    <row r="88" spans="2:43" ht="20.25" hidden="1">
      <c r="B88" s="137">
        <v>70</v>
      </c>
      <c r="C88" s="81" t="s">
        <v>180</v>
      </c>
      <c r="D88" s="184">
        <v>42641</v>
      </c>
      <c r="E88" s="185">
        <v>90700000</v>
      </c>
      <c r="F88" s="125" t="s">
        <v>181</v>
      </c>
      <c r="G88" s="18">
        <v>80000</v>
      </c>
      <c r="H88" s="186">
        <f t="shared" si="14"/>
        <v>100000</v>
      </c>
      <c r="I88" s="187">
        <f t="shared" si="15"/>
        <v>0</v>
      </c>
      <c r="J88" s="188">
        <f t="shared" si="16"/>
        <v>100000</v>
      </c>
      <c r="K88" s="186">
        <f>J88</f>
        <v>100000</v>
      </c>
      <c r="L88" s="187">
        <f>M88-K88</f>
        <v>300000</v>
      </c>
      <c r="M88" s="189">
        <v>400000</v>
      </c>
      <c r="N88" s="189"/>
      <c r="O88" s="189"/>
      <c r="P88" s="189"/>
      <c r="Q88" s="140" t="s">
        <v>99</v>
      </c>
      <c r="R88" s="190" t="s">
        <v>82</v>
      </c>
      <c r="S88" s="81" t="s">
        <v>182</v>
      </c>
      <c r="T88" s="82" t="s">
        <v>101</v>
      </c>
      <c r="AJ88" s="16"/>
      <c r="AK88" s="77"/>
      <c r="AL88" s="90"/>
      <c r="AM88" s="77"/>
      <c r="AN88" s="38">
        <f t="shared" si="13"/>
        <v>0</v>
      </c>
      <c r="AO88" s="16"/>
      <c r="AP88" s="16"/>
      <c r="AQ88" s="16"/>
    </row>
    <row r="89" spans="2:45" ht="20.25" hidden="1">
      <c r="B89" s="137">
        <v>71</v>
      </c>
      <c r="C89" s="206"/>
      <c r="D89" s="265">
        <v>32329</v>
      </c>
      <c r="E89" s="206"/>
      <c r="F89" s="207" t="s">
        <v>183</v>
      </c>
      <c r="G89" s="208" t="s">
        <v>184</v>
      </c>
      <c r="H89" s="209" t="e">
        <f t="shared" si="14"/>
        <v>#VALUE!</v>
      </c>
      <c r="I89" s="210" t="e">
        <f t="shared" si="15"/>
        <v>#VALUE!</v>
      </c>
      <c r="J89" s="211" t="e">
        <f t="shared" si="16"/>
        <v>#VALUE!</v>
      </c>
      <c r="K89" s="186" t="e">
        <f>J89</f>
        <v>#VALUE!</v>
      </c>
      <c r="L89" s="187" t="e">
        <f>M89-K89</f>
        <v>#VALUE!</v>
      </c>
      <c r="M89" s="189">
        <v>200000</v>
      </c>
      <c r="N89" s="189"/>
      <c r="O89" s="189"/>
      <c r="P89" s="189"/>
      <c r="Q89" s="212"/>
      <c r="R89" s="213"/>
      <c r="S89" s="206"/>
      <c r="T89" s="214"/>
      <c r="Y89" s="156" t="s">
        <v>185</v>
      </c>
      <c r="Z89" s="156" t="s">
        <v>61</v>
      </c>
      <c r="AA89" s="181" t="s">
        <v>62</v>
      </c>
      <c r="AB89" s="156" t="s">
        <v>186</v>
      </c>
      <c r="AC89" s="182">
        <v>69900</v>
      </c>
      <c r="AD89" s="156" t="s">
        <v>64</v>
      </c>
      <c r="AE89" s="156" t="s">
        <v>64</v>
      </c>
      <c r="AF89" s="156" t="s">
        <v>64</v>
      </c>
      <c r="AG89" s="156" t="s">
        <v>64</v>
      </c>
      <c r="AH89" s="156" t="s">
        <v>64</v>
      </c>
      <c r="AI89" s="156" t="s">
        <v>64</v>
      </c>
      <c r="AJ89" s="156" t="s">
        <v>187</v>
      </c>
      <c r="AK89" s="155">
        <v>66218</v>
      </c>
      <c r="AL89" s="183">
        <v>0.25</v>
      </c>
      <c r="AM89" s="155">
        <v>82772.5</v>
      </c>
      <c r="AN89" s="234">
        <f t="shared" si="13"/>
        <v>82772.5</v>
      </c>
      <c r="AO89" s="156" t="s">
        <v>64</v>
      </c>
      <c r="AP89" s="156" t="s">
        <v>188</v>
      </c>
      <c r="AQ89" s="156"/>
      <c r="AS89" s="2" t="s">
        <v>189</v>
      </c>
    </row>
    <row r="90" spans="2:43" ht="20.25" hidden="1">
      <c r="B90" s="137">
        <v>72</v>
      </c>
      <c r="C90" s="193"/>
      <c r="D90" s="193">
        <v>32329</v>
      </c>
      <c r="E90" s="193"/>
      <c r="F90" s="194" t="s">
        <v>190</v>
      </c>
      <c r="G90" s="195">
        <v>55000</v>
      </c>
      <c r="H90" s="196">
        <f t="shared" si="14"/>
        <v>68750</v>
      </c>
      <c r="I90" s="197">
        <f t="shared" si="15"/>
        <v>0</v>
      </c>
      <c r="J90" s="198">
        <f t="shared" si="16"/>
        <v>68750</v>
      </c>
      <c r="K90" s="186">
        <f>J90</f>
        <v>68750</v>
      </c>
      <c r="L90" s="187">
        <f>M90-K90</f>
        <v>131250</v>
      </c>
      <c r="M90" s="189">
        <v>200000</v>
      </c>
      <c r="N90" s="189"/>
      <c r="O90" s="189"/>
      <c r="P90" s="189"/>
      <c r="Q90" s="200"/>
      <c r="R90" s="201"/>
      <c r="S90" s="193"/>
      <c r="T90" s="203"/>
      <c r="Y90" s="150" t="s">
        <v>132</v>
      </c>
      <c r="Z90" s="150" t="s">
        <v>61</v>
      </c>
      <c r="AA90" s="204" t="s">
        <v>62</v>
      </c>
      <c r="AB90" s="150" t="s">
        <v>186</v>
      </c>
      <c r="AC90" s="195">
        <v>55000</v>
      </c>
      <c r="AD90" s="150" t="s">
        <v>64</v>
      </c>
      <c r="AE90" s="150" t="s">
        <v>64</v>
      </c>
      <c r="AF90" s="150" t="s">
        <v>64</v>
      </c>
      <c r="AG90" s="150" t="s">
        <v>64</v>
      </c>
      <c r="AH90" s="150" t="s">
        <v>64</v>
      </c>
      <c r="AI90" s="150" t="s">
        <v>64</v>
      </c>
      <c r="AJ90" s="150"/>
      <c r="AK90" s="149"/>
      <c r="AL90" s="235"/>
      <c r="AM90" s="149"/>
      <c r="AN90" s="236">
        <f t="shared" si="13"/>
        <v>0</v>
      </c>
      <c r="AO90" s="150" t="s">
        <v>64</v>
      </c>
      <c r="AP90" s="150"/>
      <c r="AQ90" s="150"/>
    </row>
    <row r="91" spans="2:43" ht="14.25" hidden="1">
      <c r="B91" s="137">
        <v>73</v>
      </c>
      <c r="C91" s="81"/>
      <c r="D91" s="184">
        <v>32375</v>
      </c>
      <c r="E91" s="184"/>
      <c r="F91" s="125" t="s">
        <v>191</v>
      </c>
      <c r="G91" s="18">
        <v>50000</v>
      </c>
      <c r="H91" s="186">
        <f t="shared" si="14"/>
        <v>62500</v>
      </c>
      <c r="I91" s="187">
        <f t="shared" si="15"/>
        <v>0</v>
      </c>
      <c r="J91" s="188">
        <f t="shared" si="16"/>
        <v>62500</v>
      </c>
      <c r="K91" s="609">
        <f>J91+J92</f>
        <v>462500</v>
      </c>
      <c r="L91" s="600">
        <f>M91-K91</f>
        <v>37500</v>
      </c>
      <c r="M91" s="610">
        <v>500000</v>
      </c>
      <c r="N91" s="189"/>
      <c r="O91" s="189"/>
      <c r="P91" s="189"/>
      <c r="Q91" s="140"/>
      <c r="R91" s="80"/>
      <c r="S91" s="81"/>
      <c r="T91" s="82"/>
      <c r="AJ91" s="16"/>
      <c r="AK91" s="77"/>
      <c r="AL91" s="90"/>
      <c r="AM91" s="77"/>
      <c r="AN91" s="38">
        <f t="shared" si="13"/>
        <v>0</v>
      </c>
      <c r="AO91" s="16"/>
      <c r="AP91" s="16"/>
      <c r="AQ91" s="16"/>
    </row>
    <row r="92" spans="2:43" ht="20.25" hidden="1">
      <c r="B92" s="137">
        <v>74</v>
      </c>
      <c r="C92" s="81" t="s">
        <v>192</v>
      </c>
      <c r="D92" s="184">
        <v>32375</v>
      </c>
      <c r="E92" s="185">
        <v>71250000</v>
      </c>
      <c r="F92" s="125" t="s">
        <v>193</v>
      </c>
      <c r="G92" s="18">
        <v>320000</v>
      </c>
      <c r="H92" s="186">
        <f t="shared" si="14"/>
        <v>400000</v>
      </c>
      <c r="I92" s="187">
        <f t="shared" si="15"/>
        <v>0</v>
      </c>
      <c r="J92" s="188">
        <f t="shared" si="16"/>
        <v>400000</v>
      </c>
      <c r="K92" s="609"/>
      <c r="L92" s="600"/>
      <c r="M92" s="610"/>
      <c r="N92" s="189"/>
      <c r="O92" s="189"/>
      <c r="P92" s="189"/>
      <c r="Q92" s="140" t="s">
        <v>99</v>
      </c>
      <c r="R92" s="190" t="s">
        <v>82</v>
      </c>
      <c r="S92" s="81" t="s">
        <v>194</v>
      </c>
      <c r="T92" s="82" t="s">
        <v>195</v>
      </c>
      <c r="AJ92" s="16"/>
      <c r="AK92" s="77"/>
      <c r="AL92" s="90"/>
      <c r="AM92" s="77"/>
      <c r="AN92" s="38">
        <f t="shared" si="13"/>
        <v>0</v>
      </c>
      <c r="AO92" s="16"/>
      <c r="AP92" s="16"/>
      <c r="AQ92" s="16"/>
    </row>
    <row r="93" spans="2:45" ht="12.75" customHeight="1" hidden="1">
      <c r="B93" s="266" t="s">
        <v>196</v>
      </c>
      <c r="C93" s="206"/>
      <c r="D93" s="267">
        <v>32343</v>
      </c>
      <c r="E93" s="267"/>
      <c r="F93" s="268" t="s">
        <v>197</v>
      </c>
      <c r="G93" s="269">
        <v>20000</v>
      </c>
      <c r="H93" s="209">
        <f>G93*1.23</f>
        <v>24600</v>
      </c>
      <c r="I93" s="210">
        <f t="shared" si="15"/>
        <v>0</v>
      </c>
      <c r="J93" s="211">
        <f t="shared" si="16"/>
        <v>24600</v>
      </c>
      <c r="K93" s="186">
        <f>J93</f>
        <v>24600</v>
      </c>
      <c r="L93" s="187">
        <f>M93-K93</f>
        <v>625400</v>
      </c>
      <c r="M93" s="189">
        <v>650000</v>
      </c>
      <c r="N93" s="189"/>
      <c r="O93" s="189"/>
      <c r="P93" s="189"/>
      <c r="Q93" s="212"/>
      <c r="R93" s="213"/>
      <c r="S93" s="206"/>
      <c r="T93" s="214"/>
      <c r="Y93" s="156" t="s">
        <v>73</v>
      </c>
      <c r="Z93" s="156" t="s">
        <v>61</v>
      </c>
      <c r="AA93" s="181" t="s">
        <v>62</v>
      </c>
      <c r="AB93" s="156" t="s">
        <v>167</v>
      </c>
      <c r="AC93" s="182">
        <v>20000</v>
      </c>
      <c r="AD93" s="156" t="s">
        <v>64</v>
      </c>
      <c r="AE93" s="156" t="s">
        <v>64</v>
      </c>
      <c r="AF93" s="156" t="s">
        <v>64</v>
      </c>
      <c r="AG93" s="156" t="s">
        <v>64</v>
      </c>
      <c r="AH93" s="156" t="s">
        <v>64</v>
      </c>
      <c r="AI93" s="156" t="s">
        <v>64</v>
      </c>
      <c r="AJ93" s="156" t="s">
        <v>198</v>
      </c>
      <c r="AK93" s="155">
        <v>20000</v>
      </c>
      <c r="AL93" s="215"/>
      <c r="AM93" s="155"/>
      <c r="AN93" s="38">
        <f t="shared" si="13"/>
        <v>25000</v>
      </c>
      <c r="AO93" s="156" t="s">
        <v>64</v>
      </c>
      <c r="AP93" s="156">
        <v>2012</v>
      </c>
      <c r="AQ93" s="156"/>
      <c r="AS93" s="2" t="s">
        <v>199</v>
      </c>
    </row>
    <row r="94" spans="2:45" ht="30" hidden="1">
      <c r="B94" s="266" t="s">
        <v>200</v>
      </c>
      <c r="C94" s="193"/>
      <c r="D94" s="270">
        <v>32349</v>
      </c>
      <c r="E94" s="270"/>
      <c r="F94" s="271" t="s">
        <v>201</v>
      </c>
      <c r="G94" s="272">
        <v>40000</v>
      </c>
      <c r="H94" s="196">
        <f>G94*1.23</f>
        <v>49200</v>
      </c>
      <c r="I94" s="197">
        <f t="shared" si="15"/>
        <v>0</v>
      </c>
      <c r="J94" s="198">
        <f t="shared" si="16"/>
        <v>49200</v>
      </c>
      <c r="K94" s="186">
        <f>J94</f>
        <v>49200</v>
      </c>
      <c r="L94" s="187">
        <f>M94-K94</f>
        <v>100800</v>
      </c>
      <c r="M94" s="189">
        <v>150000</v>
      </c>
      <c r="N94" s="189"/>
      <c r="O94" s="189"/>
      <c r="P94" s="189"/>
      <c r="Q94" s="200"/>
      <c r="R94" s="201"/>
      <c r="S94" s="193"/>
      <c r="T94" s="203"/>
      <c r="Y94" s="150" t="s">
        <v>73</v>
      </c>
      <c r="Z94" s="150" t="s">
        <v>61</v>
      </c>
      <c r="AA94" s="204" t="s">
        <v>62</v>
      </c>
      <c r="AB94" s="150" t="s">
        <v>167</v>
      </c>
      <c r="AC94" s="195">
        <v>40000</v>
      </c>
      <c r="AD94" s="150" t="s">
        <v>64</v>
      </c>
      <c r="AE94" s="150" t="s">
        <v>64</v>
      </c>
      <c r="AF94" s="150" t="s">
        <v>64</v>
      </c>
      <c r="AG94" s="150" t="s">
        <v>64</v>
      </c>
      <c r="AH94" s="150" t="s">
        <v>64</v>
      </c>
      <c r="AI94" s="150" t="s">
        <v>64</v>
      </c>
      <c r="AJ94" s="150" t="s">
        <v>198</v>
      </c>
      <c r="AK94" s="149">
        <v>40000</v>
      </c>
      <c r="AL94" s="235"/>
      <c r="AM94" s="149"/>
      <c r="AN94" s="38">
        <f t="shared" si="13"/>
        <v>50000</v>
      </c>
      <c r="AO94" s="150" t="s">
        <v>64</v>
      </c>
      <c r="AP94" s="150" t="s">
        <v>202</v>
      </c>
      <c r="AQ94" s="150"/>
      <c r="AS94" s="2" t="s">
        <v>199</v>
      </c>
    </row>
    <row r="95" spans="2:45" ht="12.75" customHeight="1" hidden="1">
      <c r="B95" s="266" t="s">
        <v>203</v>
      </c>
      <c r="C95" s="206"/>
      <c r="D95" s="267">
        <v>42131</v>
      </c>
      <c r="E95" s="267"/>
      <c r="F95" s="268" t="s">
        <v>204</v>
      </c>
      <c r="G95" s="269">
        <v>15000</v>
      </c>
      <c r="H95" s="209">
        <f>G95*1.23</f>
        <v>18450</v>
      </c>
      <c r="I95" s="210">
        <f t="shared" si="15"/>
        <v>0</v>
      </c>
      <c r="J95" s="211">
        <f t="shared" si="16"/>
        <v>18450</v>
      </c>
      <c r="K95" s="228">
        <f>K47</f>
        <v>2988450</v>
      </c>
      <c r="L95" s="229">
        <f>L47</f>
        <v>481550</v>
      </c>
      <c r="M95" s="228">
        <f>M47</f>
        <v>3470000</v>
      </c>
      <c r="N95" s="228"/>
      <c r="O95" s="228"/>
      <c r="P95" s="228"/>
      <c r="Q95" s="212"/>
      <c r="R95" s="213"/>
      <c r="S95" s="206"/>
      <c r="T95" s="214"/>
      <c r="Y95" s="156" t="s">
        <v>205</v>
      </c>
      <c r="Z95" s="156" t="s">
        <v>61</v>
      </c>
      <c r="AA95" s="181" t="s">
        <v>62</v>
      </c>
      <c r="AB95" s="156" t="s">
        <v>206</v>
      </c>
      <c r="AC95" s="182">
        <v>15000</v>
      </c>
      <c r="AD95" s="156" t="s">
        <v>64</v>
      </c>
      <c r="AE95" s="156" t="s">
        <v>64</v>
      </c>
      <c r="AF95" s="156" t="s">
        <v>64</v>
      </c>
      <c r="AG95" s="156" t="s">
        <v>64</v>
      </c>
      <c r="AH95" s="156" t="s">
        <v>64</v>
      </c>
      <c r="AI95" s="156" t="s">
        <v>64</v>
      </c>
      <c r="AJ95" s="156"/>
      <c r="AK95" s="155"/>
      <c r="AL95" s="215"/>
      <c r="AM95" s="155"/>
      <c r="AN95" s="234">
        <f t="shared" si="13"/>
        <v>0</v>
      </c>
      <c r="AO95" s="156" t="s">
        <v>64</v>
      </c>
      <c r="AP95" s="156"/>
      <c r="AQ95" s="156"/>
      <c r="AS95" s="2" t="s">
        <v>207</v>
      </c>
    </row>
    <row r="96" spans="2:43" ht="40.5" hidden="1">
      <c r="B96" s="266" t="s">
        <v>208</v>
      </c>
      <c r="C96" s="193"/>
      <c r="D96" s="270">
        <v>42141</v>
      </c>
      <c r="E96" s="270"/>
      <c r="F96" s="271" t="s">
        <v>209</v>
      </c>
      <c r="G96" s="272">
        <v>20000</v>
      </c>
      <c r="H96" s="196">
        <f>G96*1.23</f>
        <v>24600</v>
      </c>
      <c r="I96" s="197">
        <f t="shared" si="15"/>
        <v>0</v>
      </c>
      <c r="J96" s="198">
        <f t="shared" si="16"/>
        <v>24600</v>
      </c>
      <c r="K96" s="273"/>
      <c r="L96" s="197">
        <f>M96-K96</f>
        <v>0</v>
      </c>
      <c r="M96" s="198"/>
      <c r="N96" s="198"/>
      <c r="O96" s="198"/>
      <c r="P96" s="198"/>
      <c r="Q96" s="200"/>
      <c r="R96" s="201"/>
      <c r="S96" s="193"/>
      <c r="T96" s="203"/>
      <c r="Y96" s="150" t="s">
        <v>135</v>
      </c>
      <c r="Z96" s="150" t="s">
        <v>61</v>
      </c>
      <c r="AA96" s="204" t="s">
        <v>62</v>
      </c>
      <c r="AB96" s="150" t="s">
        <v>210</v>
      </c>
      <c r="AC96" s="195">
        <v>20000</v>
      </c>
      <c r="AD96" s="150" t="s">
        <v>64</v>
      </c>
      <c r="AE96" s="150" t="s">
        <v>64</v>
      </c>
      <c r="AF96" s="150" t="s">
        <v>64</v>
      </c>
      <c r="AG96" s="150" t="s">
        <v>64</v>
      </c>
      <c r="AH96" s="150" t="s">
        <v>64</v>
      </c>
      <c r="AI96" s="150" t="s">
        <v>64</v>
      </c>
      <c r="AJ96" s="150" t="s">
        <v>211</v>
      </c>
      <c r="AK96" s="149">
        <v>18000</v>
      </c>
      <c r="AL96" s="149">
        <v>4500</v>
      </c>
      <c r="AM96" s="149">
        <v>22500</v>
      </c>
      <c r="AN96" s="236">
        <f t="shared" si="13"/>
        <v>22500</v>
      </c>
      <c r="AO96" s="150" t="s">
        <v>64</v>
      </c>
      <c r="AP96" s="150" t="s">
        <v>137</v>
      </c>
      <c r="AQ96" s="150"/>
    </row>
    <row r="97" spans="1:59" s="79" customFormat="1" ht="20.25" hidden="1">
      <c r="A97" s="274"/>
      <c r="B97" s="275" t="s">
        <v>212</v>
      </c>
      <c r="C97" s="81"/>
      <c r="D97" s="276">
        <v>42273</v>
      </c>
      <c r="E97" s="151"/>
      <c r="F97" s="277" t="s">
        <v>213</v>
      </c>
      <c r="G97" s="278">
        <v>5000</v>
      </c>
      <c r="H97" s="186">
        <f aca="true" t="shared" si="17" ref="H97:H106">G97*1.25</f>
        <v>6250</v>
      </c>
      <c r="I97" s="187">
        <f t="shared" si="15"/>
        <v>0</v>
      </c>
      <c r="J97" s="132">
        <f t="shared" si="16"/>
        <v>6250</v>
      </c>
      <c r="K97" s="611" t="e">
        <f>K38</f>
        <v>#VALUE!</v>
      </c>
      <c r="L97" s="612" t="e">
        <f>L38</f>
        <v>#VALUE!</v>
      </c>
      <c r="M97" s="611">
        <f>M38</f>
        <v>920000</v>
      </c>
      <c r="N97" s="279"/>
      <c r="O97" s="279"/>
      <c r="P97" s="279"/>
      <c r="Q97" s="140"/>
      <c r="R97" s="80"/>
      <c r="S97" s="81"/>
      <c r="T97" s="82"/>
      <c r="U97" s="75"/>
      <c r="V97" s="76"/>
      <c r="W97" s="76"/>
      <c r="X97" s="76"/>
      <c r="Y97" s="16"/>
      <c r="Z97" s="16"/>
      <c r="AA97" s="17"/>
      <c r="AB97" s="16"/>
      <c r="AC97" s="18"/>
      <c r="AD97" s="16"/>
      <c r="AE97" s="16"/>
      <c r="AF97" s="16"/>
      <c r="AG97" s="16"/>
      <c r="AH97" s="16"/>
      <c r="AI97" s="16"/>
      <c r="AJ97" s="16"/>
      <c r="AK97" s="77"/>
      <c r="AL97" s="77"/>
      <c r="AM97" s="77"/>
      <c r="AN97" s="38"/>
      <c r="AO97" s="16"/>
      <c r="AP97" s="16"/>
      <c r="AQ97" s="16"/>
      <c r="AS97" s="226" t="s">
        <v>214</v>
      </c>
      <c r="AT97" s="280"/>
      <c r="AU97" s="280"/>
      <c r="AV97" s="280"/>
      <c r="AW97" s="280"/>
      <c r="AX97" s="280"/>
      <c r="AY97" s="280"/>
      <c r="AZ97" s="280"/>
      <c r="BA97" s="280"/>
      <c r="BB97" s="280"/>
      <c r="BC97" s="280"/>
      <c r="BD97" s="280"/>
      <c r="BE97" s="280"/>
      <c r="BF97" s="280"/>
      <c r="BG97" s="280"/>
    </row>
    <row r="98" spans="2:45" ht="20.25" hidden="1">
      <c r="B98" s="275" t="s">
        <v>215</v>
      </c>
      <c r="C98" s="81"/>
      <c r="D98" s="276">
        <v>42273</v>
      </c>
      <c r="E98" s="276"/>
      <c r="F98" s="277" t="s">
        <v>216</v>
      </c>
      <c r="G98" s="278">
        <v>18500</v>
      </c>
      <c r="H98" s="186">
        <f t="shared" si="17"/>
        <v>23125</v>
      </c>
      <c r="I98" s="187">
        <f t="shared" si="15"/>
        <v>0</v>
      </c>
      <c r="J98" s="132">
        <f t="shared" si="16"/>
        <v>23125</v>
      </c>
      <c r="K98" s="611"/>
      <c r="L98" s="612"/>
      <c r="M98" s="611"/>
      <c r="N98" s="281"/>
      <c r="O98" s="281"/>
      <c r="P98" s="281"/>
      <c r="Q98" s="140"/>
      <c r="R98" s="80"/>
      <c r="S98" s="81"/>
      <c r="T98" s="82"/>
      <c r="AJ98" s="16"/>
      <c r="AK98" s="77"/>
      <c r="AL98" s="90"/>
      <c r="AM98" s="77"/>
      <c r="AN98" s="38">
        <f>AK98*1.25</f>
        <v>0</v>
      </c>
      <c r="AO98" s="16"/>
      <c r="AP98" s="16"/>
      <c r="AQ98" s="16"/>
      <c r="AS98" s="226" t="s">
        <v>214</v>
      </c>
    </row>
    <row r="99" spans="2:45" ht="12.75" customHeight="1" hidden="1">
      <c r="B99" s="275" t="s">
        <v>217</v>
      </c>
      <c r="C99" s="81"/>
      <c r="D99" s="276">
        <v>42273</v>
      </c>
      <c r="E99" s="184"/>
      <c r="F99" s="277" t="s">
        <v>218</v>
      </c>
      <c r="G99" s="278">
        <v>14500</v>
      </c>
      <c r="H99" s="186">
        <f t="shared" si="17"/>
        <v>18125</v>
      </c>
      <c r="I99" s="187">
        <f t="shared" si="15"/>
        <v>0</v>
      </c>
      <c r="J99" s="132">
        <f t="shared" si="16"/>
        <v>18125</v>
      </c>
      <c r="K99" s="611"/>
      <c r="L99" s="612"/>
      <c r="M99" s="611"/>
      <c r="N99" s="281"/>
      <c r="O99" s="281"/>
      <c r="P99" s="281"/>
      <c r="Q99" s="140"/>
      <c r="R99" s="80"/>
      <c r="S99" s="81"/>
      <c r="T99" s="82"/>
      <c r="AJ99" s="16"/>
      <c r="AK99" s="77"/>
      <c r="AL99" s="90"/>
      <c r="AM99" s="77"/>
      <c r="AN99" s="38">
        <f>AK99*1.25</f>
        <v>0</v>
      </c>
      <c r="AO99" s="16"/>
      <c r="AP99" s="16"/>
      <c r="AQ99" s="16"/>
      <c r="AS99" s="226" t="s">
        <v>214</v>
      </c>
    </row>
    <row r="100" spans="2:45" ht="12.75" customHeight="1" hidden="1">
      <c r="B100" s="275" t="s">
        <v>219</v>
      </c>
      <c r="C100" s="143" t="s">
        <v>220</v>
      </c>
      <c r="D100" s="276">
        <v>42273</v>
      </c>
      <c r="E100" s="282"/>
      <c r="F100" s="283" t="s">
        <v>221</v>
      </c>
      <c r="G100" s="284">
        <v>96000</v>
      </c>
      <c r="H100" s="186">
        <f t="shared" si="17"/>
        <v>120000</v>
      </c>
      <c r="I100" s="187">
        <f t="shared" si="15"/>
        <v>0</v>
      </c>
      <c r="J100" s="132">
        <f t="shared" si="16"/>
        <v>120000</v>
      </c>
      <c r="K100" s="611"/>
      <c r="L100" s="612"/>
      <c r="M100" s="611"/>
      <c r="N100" s="281"/>
      <c r="O100" s="281"/>
      <c r="P100" s="281"/>
      <c r="Q100" s="285" t="s">
        <v>99</v>
      </c>
      <c r="R100" s="286" t="s">
        <v>82</v>
      </c>
      <c r="S100" s="287" t="s">
        <v>182</v>
      </c>
      <c r="T100" s="288" t="s">
        <v>101</v>
      </c>
      <c r="AJ100" s="16"/>
      <c r="AK100" s="77"/>
      <c r="AL100" s="90"/>
      <c r="AM100" s="77"/>
      <c r="AN100" s="38"/>
      <c r="AO100" s="16"/>
      <c r="AP100" s="16"/>
      <c r="AQ100" s="16"/>
      <c r="AS100" s="226" t="s">
        <v>214</v>
      </c>
    </row>
    <row r="101" spans="2:45" ht="12.75" customHeight="1" hidden="1">
      <c r="B101" s="275" t="s">
        <v>222</v>
      </c>
      <c r="C101" s="287"/>
      <c r="D101" s="276">
        <v>42273</v>
      </c>
      <c r="E101" s="282"/>
      <c r="F101" s="283" t="s">
        <v>223</v>
      </c>
      <c r="G101" s="284">
        <v>8500</v>
      </c>
      <c r="H101" s="186">
        <f t="shared" si="17"/>
        <v>10625</v>
      </c>
      <c r="I101" s="187">
        <f t="shared" si="15"/>
        <v>0</v>
      </c>
      <c r="J101" s="132">
        <f t="shared" si="16"/>
        <v>10625</v>
      </c>
      <c r="K101" s="611"/>
      <c r="L101" s="612"/>
      <c r="M101" s="611"/>
      <c r="N101" s="281"/>
      <c r="O101" s="281"/>
      <c r="P101" s="281"/>
      <c r="Q101" s="289"/>
      <c r="R101" s="93"/>
      <c r="S101" s="94"/>
      <c r="T101" s="95"/>
      <c r="AJ101" s="16"/>
      <c r="AK101" s="77"/>
      <c r="AL101" s="90"/>
      <c r="AM101" s="77"/>
      <c r="AN101" s="38"/>
      <c r="AO101" s="16"/>
      <c r="AP101" s="16"/>
      <c r="AQ101" s="16"/>
      <c r="AS101" s="226" t="s">
        <v>214</v>
      </c>
    </row>
    <row r="102" spans="2:45" ht="12.75" customHeight="1" hidden="1">
      <c r="B102" s="275" t="s">
        <v>224</v>
      </c>
      <c r="C102" s="290" t="s">
        <v>225</v>
      </c>
      <c r="D102" s="291">
        <v>42141</v>
      </c>
      <c r="E102" s="292"/>
      <c r="F102" s="293" t="s">
        <v>226</v>
      </c>
      <c r="G102" s="294">
        <v>100000</v>
      </c>
      <c r="H102" s="295">
        <f t="shared" si="17"/>
        <v>125000</v>
      </c>
      <c r="I102" s="296">
        <f t="shared" si="15"/>
        <v>0</v>
      </c>
      <c r="J102" s="297">
        <f t="shared" si="16"/>
        <v>125000</v>
      </c>
      <c r="K102" s="298"/>
      <c r="L102" s="299"/>
      <c r="M102" s="300"/>
      <c r="N102" s="301"/>
      <c r="O102" s="301"/>
      <c r="P102" s="301"/>
      <c r="Q102" s="302" t="s">
        <v>227</v>
      </c>
      <c r="R102" s="303" t="s">
        <v>82</v>
      </c>
      <c r="S102" s="291" t="s">
        <v>228</v>
      </c>
      <c r="T102" s="304" t="s">
        <v>118</v>
      </c>
      <c r="Y102" s="248" t="s">
        <v>229</v>
      </c>
      <c r="Z102" s="248" t="s">
        <v>61</v>
      </c>
      <c r="AA102" s="249" t="s">
        <v>230</v>
      </c>
      <c r="AB102" s="248" t="s">
        <v>229</v>
      </c>
      <c r="AC102" s="240">
        <v>100000</v>
      </c>
      <c r="AD102" s="248" t="s">
        <v>64</v>
      </c>
      <c r="AE102" s="248" t="s">
        <v>229</v>
      </c>
      <c r="AF102" s="248" t="s">
        <v>231</v>
      </c>
      <c r="AG102" s="248" t="s">
        <v>232</v>
      </c>
      <c r="AH102" s="248" t="s">
        <v>233</v>
      </c>
      <c r="AI102" s="248" t="s">
        <v>234</v>
      </c>
      <c r="AJ102" s="248"/>
      <c r="AK102" s="250"/>
      <c r="AL102" s="305"/>
      <c r="AM102" s="250"/>
      <c r="AN102" s="252"/>
      <c r="AO102" s="248"/>
      <c r="AP102" s="248"/>
      <c r="AQ102" s="248"/>
      <c r="AS102" s="226"/>
    </row>
    <row r="103" spans="2:45" ht="12.75" customHeight="1" hidden="1">
      <c r="B103" s="275" t="s">
        <v>235</v>
      </c>
      <c r="C103" s="94"/>
      <c r="D103" s="306">
        <v>422</v>
      </c>
      <c r="E103" s="282"/>
      <c r="F103" s="283" t="s">
        <v>236</v>
      </c>
      <c r="G103" s="284">
        <v>8000</v>
      </c>
      <c r="H103" s="307">
        <f t="shared" si="17"/>
        <v>10000</v>
      </c>
      <c r="I103" s="308">
        <f t="shared" si="15"/>
        <v>0</v>
      </c>
      <c r="J103" s="146">
        <f t="shared" si="16"/>
        <v>10000</v>
      </c>
      <c r="K103" s="298"/>
      <c r="L103" s="299"/>
      <c r="M103" s="300"/>
      <c r="N103" s="301"/>
      <c r="O103" s="301"/>
      <c r="P103" s="301"/>
      <c r="Q103" s="289"/>
      <c r="R103" s="93"/>
      <c r="S103" s="94"/>
      <c r="T103" s="95"/>
      <c r="AJ103" s="16"/>
      <c r="AK103" s="77"/>
      <c r="AL103" s="90"/>
      <c r="AM103" s="77"/>
      <c r="AN103" s="38"/>
      <c r="AO103" s="16"/>
      <c r="AP103" s="16"/>
      <c r="AQ103" s="16"/>
      <c r="AS103" s="226"/>
    </row>
    <row r="104" spans="2:45" ht="12.75" customHeight="1" hidden="1">
      <c r="B104" s="275" t="s">
        <v>237</v>
      </c>
      <c r="C104" s="94"/>
      <c r="D104" s="306">
        <v>422</v>
      </c>
      <c r="E104" s="282"/>
      <c r="F104" s="283" t="s">
        <v>238</v>
      </c>
      <c r="G104" s="284">
        <v>28500</v>
      </c>
      <c r="H104" s="307">
        <f t="shared" si="17"/>
        <v>35625</v>
      </c>
      <c r="I104" s="308">
        <f t="shared" si="15"/>
        <v>0</v>
      </c>
      <c r="J104" s="146">
        <f t="shared" si="16"/>
        <v>35625</v>
      </c>
      <c r="K104" s="298"/>
      <c r="L104" s="299"/>
      <c r="M104" s="300"/>
      <c r="N104" s="301"/>
      <c r="O104" s="301"/>
      <c r="P104" s="301"/>
      <c r="Q104" s="289"/>
      <c r="R104" s="93"/>
      <c r="S104" s="94"/>
      <c r="T104" s="95"/>
      <c r="AJ104" s="16"/>
      <c r="AK104" s="77"/>
      <c r="AL104" s="90"/>
      <c r="AM104" s="77"/>
      <c r="AN104" s="38"/>
      <c r="AO104" s="16"/>
      <c r="AP104" s="16"/>
      <c r="AQ104" s="16"/>
      <c r="AS104" s="226"/>
    </row>
    <row r="105" spans="2:45" ht="12.75" customHeight="1" hidden="1">
      <c r="B105" s="275" t="s">
        <v>239</v>
      </c>
      <c r="C105" s="94"/>
      <c r="D105" s="306">
        <v>421</v>
      </c>
      <c r="E105" s="282"/>
      <c r="F105" s="283" t="s">
        <v>240</v>
      </c>
      <c r="G105" s="284">
        <v>7000</v>
      </c>
      <c r="H105" s="307">
        <f t="shared" si="17"/>
        <v>8750</v>
      </c>
      <c r="I105" s="308">
        <f t="shared" si="15"/>
        <v>0</v>
      </c>
      <c r="J105" s="146">
        <f t="shared" si="16"/>
        <v>8750</v>
      </c>
      <c r="K105" s="298"/>
      <c r="L105" s="299"/>
      <c r="M105" s="300"/>
      <c r="N105" s="301"/>
      <c r="O105" s="301"/>
      <c r="P105" s="301"/>
      <c r="Q105" s="289"/>
      <c r="R105" s="93"/>
      <c r="S105" s="94"/>
      <c r="T105" s="95"/>
      <c r="AJ105" s="16"/>
      <c r="AK105" s="77"/>
      <c r="AL105" s="90"/>
      <c r="AM105" s="77"/>
      <c r="AN105" s="38"/>
      <c r="AO105" s="16"/>
      <c r="AP105" s="16"/>
      <c r="AQ105" s="16"/>
      <c r="AS105" s="226"/>
    </row>
    <row r="106" spans="2:45" ht="12.75" customHeight="1" hidden="1">
      <c r="B106" s="309" t="s">
        <v>241</v>
      </c>
      <c r="C106" s="310"/>
      <c r="D106" s="311">
        <v>421</v>
      </c>
      <c r="E106" s="312"/>
      <c r="F106" s="313" t="s">
        <v>242</v>
      </c>
      <c r="G106" s="314">
        <v>25000</v>
      </c>
      <c r="H106" s="315">
        <f t="shared" si="17"/>
        <v>31250</v>
      </c>
      <c r="I106" s="316">
        <f t="shared" si="15"/>
        <v>0</v>
      </c>
      <c r="J106" s="317">
        <f t="shared" si="16"/>
        <v>31250</v>
      </c>
      <c r="K106" s="318"/>
      <c r="L106" s="319"/>
      <c r="M106" s="320"/>
      <c r="N106" s="320"/>
      <c r="O106" s="320"/>
      <c r="P106" s="320"/>
      <c r="Q106" s="321"/>
      <c r="R106" s="93"/>
      <c r="S106" s="94"/>
      <c r="T106" s="95"/>
      <c r="AJ106" s="16"/>
      <c r="AK106" s="77"/>
      <c r="AL106" s="90"/>
      <c r="AM106" s="77"/>
      <c r="AN106" s="38"/>
      <c r="AO106" s="16"/>
      <c r="AP106" s="16"/>
      <c r="AQ106" s="16"/>
      <c r="AS106" s="226"/>
    </row>
    <row r="107" spans="2:45" ht="12.75" customHeight="1" hidden="1">
      <c r="B107" s="322"/>
      <c r="C107" s="323"/>
      <c r="D107" s="324"/>
      <c r="E107" s="325"/>
      <c r="F107" s="326"/>
      <c r="G107" s="327"/>
      <c r="H107" s="328"/>
      <c r="I107" s="329"/>
      <c r="J107" s="330"/>
      <c r="K107" s="331"/>
      <c r="L107" s="329"/>
      <c r="M107" s="332"/>
      <c r="N107" s="332"/>
      <c r="O107" s="332"/>
      <c r="P107" s="332"/>
      <c r="Q107" s="333"/>
      <c r="R107" s="93"/>
      <c r="S107" s="94"/>
      <c r="T107" s="95"/>
      <c r="AJ107" s="16"/>
      <c r="AK107" s="77"/>
      <c r="AL107" s="90"/>
      <c r="AM107" s="77"/>
      <c r="AN107" s="38"/>
      <c r="AO107" s="16"/>
      <c r="AP107" s="16"/>
      <c r="AQ107" s="16"/>
      <c r="AS107" s="226"/>
    </row>
    <row r="108" spans="2:45" ht="12.75" customHeight="1" hidden="1">
      <c r="B108" s="334"/>
      <c r="C108" s="94"/>
      <c r="D108" s="306"/>
      <c r="E108" s="282"/>
      <c r="F108" s="283"/>
      <c r="G108" s="284"/>
      <c r="H108" s="307"/>
      <c r="I108" s="308"/>
      <c r="J108" s="335"/>
      <c r="K108" s="336"/>
      <c r="L108" s="308"/>
      <c r="M108" s="337"/>
      <c r="N108" s="337"/>
      <c r="O108" s="337"/>
      <c r="P108" s="337"/>
      <c r="Q108" s="289"/>
      <c r="R108" s="93"/>
      <c r="S108" s="94"/>
      <c r="T108" s="95"/>
      <c r="AJ108" s="16"/>
      <c r="AK108" s="77"/>
      <c r="AL108" s="90"/>
      <c r="AM108" s="77"/>
      <c r="AN108" s="38"/>
      <c r="AO108" s="16"/>
      <c r="AP108" s="16"/>
      <c r="AQ108" s="16"/>
      <c r="AS108" s="226"/>
    </row>
    <row r="109" spans="2:43" ht="14.25" hidden="1">
      <c r="B109" s="157"/>
      <c r="C109" s="98"/>
      <c r="D109" s="158"/>
      <c r="E109" s="158"/>
      <c r="F109" s="159"/>
      <c r="G109" s="160"/>
      <c r="H109" s="161">
        <f>G109*1.23</f>
        <v>0</v>
      </c>
      <c r="I109" s="162">
        <f>J109-H109</f>
        <v>0</v>
      </c>
      <c r="J109" s="338"/>
      <c r="K109" s="339"/>
      <c r="L109" s="162">
        <f>M109-K109</f>
        <v>0</v>
      </c>
      <c r="M109" s="164"/>
      <c r="N109" s="164"/>
      <c r="O109" s="164"/>
      <c r="P109" s="164"/>
      <c r="Q109" s="165"/>
      <c r="R109" s="97"/>
      <c r="S109" s="98"/>
      <c r="T109" s="99"/>
      <c r="AJ109" s="16"/>
      <c r="AK109" s="77"/>
      <c r="AL109" s="90"/>
      <c r="AM109" s="77"/>
      <c r="AN109" s="38">
        <f>AK109*1.25</f>
        <v>0</v>
      </c>
      <c r="AO109" s="16"/>
      <c r="AP109" s="16"/>
      <c r="AQ109" s="16"/>
    </row>
    <row r="110" spans="1:59" s="62" customFormat="1" ht="14.25">
      <c r="A110" s="274"/>
      <c r="B110" s="340"/>
      <c r="C110" s="341"/>
      <c r="D110" s="341"/>
      <c r="E110" s="341"/>
      <c r="F110" s="342"/>
      <c r="G110" s="343"/>
      <c r="H110" s="344"/>
      <c r="I110" s="345"/>
      <c r="J110" s="346"/>
      <c r="K110" s="347"/>
      <c r="L110" s="345"/>
      <c r="M110" s="348"/>
      <c r="N110" s="348"/>
      <c r="O110" s="348"/>
      <c r="P110" s="348"/>
      <c r="Q110" s="349"/>
      <c r="R110" s="44"/>
      <c r="S110" s="44"/>
      <c r="T110" s="54"/>
      <c r="U110" s="55"/>
      <c r="V110" s="56"/>
      <c r="W110" s="56"/>
      <c r="X110" s="15"/>
      <c r="Y110" s="57"/>
      <c r="Z110" s="57"/>
      <c r="AA110" s="58"/>
      <c r="AB110" s="57"/>
      <c r="AC110" s="59"/>
      <c r="AD110" s="57"/>
      <c r="AE110" s="57"/>
      <c r="AF110" s="57"/>
      <c r="AG110" s="57"/>
      <c r="AH110" s="57"/>
      <c r="AI110" s="57"/>
      <c r="AJ110" s="57"/>
      <c r="AK110" s="60"/>
      <c r="AL110" s="61"/>
      <c r="AM110" s="60"/>
      <c r="AN110" s="38">
        <f>AK110*1.25</f>
        <v>0</v>
      </c>
      <c r="AO110" s="57"/>
      <c r="AP110" s="57"/>
      <c r="AQ110" s="57"/>
      <c r="AS110" s="350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</row>
    <row r="111" spans="2:45" ht="20.25">
      <c r="B111" s="351" t="s">
        <v>243</v>
      </c>
      <c r="C111" s="352" t="s">
        <v>244</v>
      </c>
      <c r="D111" s="352">
        <v>32216</v>
      </c>
      <c r="E111" s="352"/>
      <c r="F111" s="353" t="s">
        <v>245</v>
      </c>
      <c r="G111" s="354">
        <v>3200</v>
      </c>
      <c r="H111" s="355">
        <f>G111*1.25</f>
        <v>4000</v>
      </c>
      <c r="I111" s="356">
        <f>J111-H111</f>
        <v>0</v>
      </c>
      <c r="J111" s="357">
        <v>4000</v>
      </c>
      <c r="K111" s="355">
        <f>J111</f>
        <v>4000</v>
      </c>
      <c r="L111" s="356">
        <f>M111-K111</f>
        <v>46000</v>
      </c>
      <c r="M111" s="357">
        <v>50000</v>
      </c>
      <c r="N111" s="358" t="s">
        <v>246</v>
      </c>
      <c r="O111" s="357"/>
      <c r="P111" s="357"/>
      <c r="Q111" s="359"/>
      <c r="R111" s="80"/>
      <c r="S111" s="81"/>
      <c r="T111" s="82"/>
      <c r="U111" s="75"/>
      <c r="V111" s="76"/>
      <c r="W111" s="76"/>
      <c r="X111" s="76"/>
      <c r="Y111" s="16" t="s">
        <v>166</v>
      </c>
      <c r="Z111" s="16" t="s">
        <v>61</v>
      </c>
      <c r="AA111" s="17" t="s">
        <v>62</v>
      </c>
      <c r="AB111" s="16" t="s">
        <v>72</v>
      </c>
      <c r="AC111" s="18">
        <v>40000</v>
      </c>
      <c r="AD111" s="16" t="s">
        <v>64</v>
      </c>
      <c r="AE111" s="16" t="s">
        <v>64</v>
      </c>
      <c r="AF111" s="16" t="s">
        <v>64</v>
      </c>
      <c r="AG111" s="16" t="s">
        <v>64</v>
      </c>
      <c r="AH111" s="16" t="s">
        <v>64</v>
      </c>
      <c r="AI111" s="16" t="s">
        <v>64</v>
      </c>
      <c r="AJ111" s="16" t="s">
        <v>247</v>
      </c>
      <c r="AK111" s="77">
        <v>29840.5</v>
      </c>
      <c r="AL111" s="78">
        <v>0.25</v>
      </c>
      <c r="AM111" s="77">
        <v>37300.62</v>
      </c>
      <c r="AN111" s="38">
        <f>AK111*1.25</f>
        <v>37300.625</v>
      </c>
      <c r="AO111" s="16" t="s">
        <v>64</v>
      </c>
      <c r="AP111" s="16" t="s">
        <v>248</v>
      </c>
      <c r="AQ111" s="16"/>
      <c r="AR111" s="79"/>
      <c r="AS111" s="360"/>
    </row>
    <row r="112" spans="2:45" ht="30">
      <c r="B112" s="361" t="s">
        <v>249</v>
      </c>
      <c r="C112" s="65" t="s">
        <v>250</v>
      </c>
      <c r="D112" s="65">
        <v>32231</v>
      </c>
      <c r="E112" s="65"/>
      <c r="F112" s="66" t="s">
        <v>251</v>
      </c>
      <c r="G112" s="362">
        <v>32000</v>
      </c>
      <c r="H112" s="68">
        <f>G112*1.25</f>
        <v>40000</v>
      </c>
      <c r="I112" s="69">
        <f>J112-H112</f>
        <v>0</v>
      </c>
      <c r="J112" s="70">
        <v>40000</v>
      </c>
      <c r="K112" s="68">
        <f>J112</f>
        <v>40000</v>
      </c>
      <c r="L112" s="69">
        <f>M112-K112</f>
        <v>-30000</v>
      </c>
      <c r="M112" s="70">
        <v>10000</v>
      </c>
      <c r="N112" s="363" t="s">
        <v>246</v>
      </c>
      <c r="O112" s="84"/>
      <c r="P112" s="84"/>
      <c r="Q112" s="364"/>
      <c r="R112" s="80"/>
      <c r="S112" s="81"/>
      <c r="T112" s="82"/>
      <c r="U112" s="75"/>
      <c r="V112" s="76"/>
      <c r="W112" s="76"/>
      <c r="X112" s="76"/>
      <c r="Y112" s="16" t="s">
        <v>166</v>
      </c>
      <c r="Z112" s="16" t="s">
        <v>61</v>
      </c>
      <c r="AA112" s="17" t="s">
        <v>62</v>
      </c>
      <c r="AB112" s="16" t="s">
        <v>72</v>
      </c>
      <c r="AC112" s="18">
        <v>8000</v>
      </c>
      <c r="AD112" s="16" t="s">
        <v>64</v>
      </c>
      <c r="AE112" s="16" t="s">
        <v>64</v>
      </c>
      <c r="AF112" s="16" t="s">
        <v>64</v>
      </c>
      <c r="AG112" s="16" t="s">
        <v>64</v>
      </c>
      <c r="AH112" s="16" t="s">
        <v>64</v>
      </c>
      <c r="AI112" s="16" t="s">
        <v>64</v>
      </c>
      <c r="AJ112" s="16" t="s">
        <v>252</v>
      </c>
      <c r="AK112" s="77">
        <v>5173</v>
      </c>
      <c r="AL112" s="78">
        <v>0.25</v>
      </c>
      <c r="AM112" s="77">
        <v>6466.25</v>
      </c>
      <c r="AN112" s="38">
        <f>AK112*1.25</f>
        <v>6466.25</v>
      </c>
      <c r="AO112" s="16" t="s">
        <v>64</v>
      </c>
      <c r="AP112" s="16" t="s">
        <v>253</v>
      </c>
      <c r="AQ112" s="16"/>
      <c r="AR112" s="79"/>
      <c r="AS112" s="360"/>
    </row>
    <row r="113" spans="2:45" ht="14.25">
      <c r="B113" s="365">
        <v>3</v>
      </c>
      <c r="C113" s="65" t="s">
        <v>254</v>
      </c>
      <c r="D113" s="65">
        <v>32242</v>
      </c>
      <c r="E113" s="65"/>
      <c r="F113" s="66" t="s">
        <v>255</v>
      </c>
      <c r="G113" s="362">
        <v>12000</v>
      </c>
      <c r="H113" s="68"/>
      <c r="I113" s="69"/>
      <c r="J113" s="70">
        <v>15000</v>
      </c>
      <c r="K113" s="68"/>
      <c r="L113" s="69"/>
      <c r="M113" s="70"/>
      <c r="N113" s="363" t="s">
        <v>246</v>
      </c>
      <c r="O113" s="84"/>
      <c r="P113" s="84"/>
      <c r="Q113" s="364"/>
      <c r="R113" s="80"/>
      <c r="S113" s="81"/>
      <c r="T113" s="82"/>
      <c r="U113" s="75"/>
      <c r="V113" s="76"/>
      <c r="W113" s="76"/>
      <c r="X113" s="76"/>
      <c r="AJ113" s="16"/>
      <c r="AK113" s="77"/>
      <c r="AL113" s="78"/>
      <c r="AM113" s="77"/>
      <c r="AN113" s="38"/>
      <c r="AO113" s="16"/>
      <c r="AP113" s="16"/>
      <c r="AQ113" s="16"/>
      <c r="AR113" s="79"/>
      <c r="AS113" s="360"/>
    </row>
    <row r="114" spans="2:45" ht="14.25">
      <c r="B114" s="365">
        <v>4</v>
      </c>
      <c r="C114" s="65" t="s">
        <v>256</v>
      </c>
      <c r="D114" s="65">
        <v>32271</v>
      </c>
      <c r="E114" s="65"/>
      <c r="F114" s="66" t="s">
        <v>257</v>
      </c>
      <c r="G114" s="362">
        <v>4000</v>
      </c>
      <c r="H114" s="68"/>
      <c r="I114" s="69"/>
      <c r="J114" s="70">
        <v>5000</v>
      </c>
      <c r="K114" s="68"/>
      <c r="L114" s="69"/>
      <c r="M114" s="70"/>
      <c r="N114" s="363" t="s">
        <v>246</v>
      </c>
      <c r="O114" s="84"/>
      <c r="P114" s="84"/>
      <c r="Q114" s="364"/>
      <c r="R114" s="80"/>
      <c r="S114" s="81"/>
      <c r="T114" s="82"/>
      <c r="U114" s="75"/>
      <c r="V114" s="76"/>
      <c r="W114" s="76"/>
      <c r="X114" s="76"/>
      <c r="AJ114" s="16"/>
      <c r="AK114" s="77"/>
      <c r="AL114" s="78"/>
      <c r="AM114" s="77"/>
      <c r="AN114" s="38"/>
      <c r="AO114" s="16"/>
      <c r="AP114" s="16"/>
      <c r="AQ114" s="16"/>
      <c r="AR114" s="79"/>
      <c r="AS114" s="360"/>
    </row>
    <row r="115" spans="2:45" ht="20.25">
      <c r="B115" s="361">
        <v>5</v>
      </c>
      <c r="C115" s="65" t="s">
        <v>258</v>
      </c>
      <c r="D115" s="65">
        <v>32321</v>
      </c>
      <c r="E115" s="65"/>
      <c r="F115" s="66" t="s">
        <v>259</v>
      </c>
      <c r="G115" s="362">
        <v>29600</v>
      </c>
      <c r="H115" s="68"/>
      <c r="I115" s="69"/>
      <c r="J115" s="70">
        <v>37000</v>
      </c>
      <c r="K115" s="68"/>
      <c r="L115" s="69"/>
      <c r="M115" s="70"/>
      <c r="N115" s="363"/>
      <c r="O115" s="84"/>
      <c r="P115" s="84"/>
      <c r="Q115" s="364"/>
      <c r="R115" s="80"/>
      <c r="S115" s="81"/>
      <c r="T115" s="82"/>
      <c r="U115" s="75"/>
      <c r="V115" s="76"/>
      <c r="W115" s="76"/>
      <c r="X115" s="76"/>
      <c r="AJ115" s="16"/>
      <c r="AK115" s="77"/>
      <c r="AL115" s="78"/>
      <c r="AM115" s="77"/>
      <c r="AN115" s="38"/>
      <c r="AO115" s="16"/>
      <c r="AP115" s="16"/>
      <c r="AQ115" s="16"/>
      <c r="AR115" s="79"/>
      <c r="AS115" s="360"/>
    </row>
    <row r="116" spans="2:44" ht="15" customHeight="1">
      <c r="B116" s="613">
        <v>6</v>
      </c>
      <c r="C116" s="614" t="s">
        <v>260</v>
      </c>
      <c r="D116" s="614">
        <v>32322</v>
      </c>
      <c r="E116" s="614">
        <v>9310000</v>
      </c>
      <c r="F116" s="615" t="s">
        <v>261</v>
      </c>
      <c r="G116" s="616">
        <v>32000</v>
      </c>
      <c r="H116" s="617">
        <f>G116*1.25</f>
        <v>40000</v>
      </c>
      <c r="I116" s="618">
        <f>J116-H116</f>
        <v>0</v>
      </c>
      <c r="J116" s="617">
        <v>40000</v>
      </c>
      <c r="K116" s="619">
        <f>J116+J119</f>
        <v>47000</v>
      </c>
      <c r="L116" s="620">
        <f>M119-K116</f>
        <v>2713000</v>
      </c>
      <c r="M116" s="369">
        <v>450000</v>
      </c>
      <c r="N116" s="621" t="s">
        <v>246</v>
      </c>
      <c r="O116" s="621"/>
      <c r="P116" s="621"/>
      <c r="Q116" s="622"/>
      <c r="R116" s="603" t="s">
        <v>82</v>
      </c>
      <c r="S116" s="623" t="s">
        <v>153</v>
      </c>
      <c r="T116" s="604" t="s">
        <v>262</v>
      </c>
      <c r="U116" s="75"/>
      <c r="V116" s="76"/>
      <c r="W116" s="76"/>
      <c r="X116" s="76"/>
      <c r="Y116" s="624"/>
      <c r="Z116" s="625"/>
      <c r="AA116" s="624"/>
      <c r="AB116" s="624"/>
      <c r="AC116" s="626"/>
      <c r="AD116" s="625"/>
      <c r="AE116" s="625"/>
      <c r="AF116" s="625"/>
      <c r="AG116" s="625"/>
      <c r="AH116" s="625"/>
      <c r="AI116" s="625"/>
      <c r="AJ116" s="625"/>
      <c r="AK116" s="626"/>
      <c r="AL116" s="627"/>
      <c r="AM116" s="626"/>
      <c r="AN116" s="628"/>
      <c r="AO116" s="625"/>
      <c r="AP116" s="625"/>
      <c r="AQ116" s="625"/>
      <c r="AR116" s="79"/>
    </row>
    <row r="117" spans="2:44" ht="14.25">
      <c r="B117" s="613"/>
      <c r="C117" s="614"/>
      <c r="D117" s="614"/>
      <c r="E117" s="614"/>
      <c r="F117" s="615"/>
      <c r="G117" s="616"/>
      <c r="H117" s="617"/>
      <c r="I117" s="618"/>
      <c r="J117" s="617"/>
      <c r="K117" s="619"/>
      <c r="L117" s="620"/>
      <c r="M117" s="369">
        <v>2300000</v>
      </c>
      <c r="N117" s="621"/>
      <c r="O117" s="621"/>
      <c r="P117" s="621"/>
      <c r="Q117" s="622"/>
      <c r="R117" s="603"/>
      <c r="S117" s="623"/>
      <c r="T117" s="604"/>
      <c r="U117" s="75"/>
      <c r="V117" s="76"/>
      <c r="W117" s="76"/>
      <c r="X117" s="76"/>
      <c r="Y117" s="624"/>
      <c r="Z117" s="625"/>
      <c r="AA117" s="624"/>
      <c r="AB117" s="624"/>
      <c r="AC117" s="626"/>
      <c r="AD117" s="625"/>
      <c r="AE117" s="625"/>
      <c r="AF117" s="625"/>
      <c r="AG117" s="625"/>
      <c r="AH117" s="625"/>
      <c r="AI117" s="625"/>
      <c r="AJ117" s="625"/>
      <c r="AK117" s="626"/>
      <c r="AL117" s="627"/>
      <c r="AM117" s="626"/>
      <c r="AN117" s="628"/>
      <c r="AO117" s="625"/>
      <c r="AP117" s="625"/>
      <c r="AQ117" s="625"/>
      <c r="AR117" s="79"/>
    </row>
    <row r="118" spans="2:44" ht="3" customHeight="1">
      <c r="B118" s="613"/>
      <c r="C118" s="614"/>
      <c r="D118" s="614"/>
      <c r="E118" s="614"/>
      <c r="F118" s="615"/>
      <c r="G118" s="616"/>
      <c r="H118" s="617"/>
      <c r="I118" s="618"/>
      <c r="J118" s="617"/>
      <c r="K118" s="619"/>
      <c r="L118" s="620"/>
      <c r="M118" s="369">
        <v>10000</v>
      </c>
      <c r="N118" s="621"/>
      <c r="O118" s="621"/>
      <c r="P118" s="621"/>
      <c r="Q118" s="622"/>
      <c r="R118" s="603"/>
      <c r="S118" s="623"/>
      <c r="T118" s="604"/>
      <c r="U118" s="75"/>
      <c r="V118" s="76"/>
      <c r="W118" s="76"/>
      <c r="X118" s="76"/>
      <c r="Y118" s="624"/>
      <c r="Z118" s="625"/>
      <c r="AA118" s="624"/>
      <c r="AB118" s="624"/>
      <c r="AC118" s="626"/>
      <c r="AD118" s="625"/>
      <c r="AE118" s="625"/>
      <c r="AF118" s="625"/>
      <c r="AG118" s="625"/>
      <c r="AH118" s="625"/>
      <c r="AI118" s="625"/>
      <c r="AJ118" s="625"/>
      <c r="AK118" s="626"/>
      <c r="AL118" s="627"/>
      <c r="AM118" s="626"/>
      <c r="AN118" s="628"/>
      <c r="AO118" s="625"/>
      <c r="AP118" s="625"/>
      <c r="AQ118" s="625"/>
      <c r="AR118" s="79"/>
    </row>
    <row r="119" spans="2:44" ht="14.25" customHeight="1">
      <c r="B119" s="613">
        <v>7</v>
      </c>
      <c r="C119" s="614" t="s">
        <v>263</v>
      </c>
      <c r="D119" s="614">
        <v>32339</v>
      </c>
      <c r="E119" s="614">
        <v>65310000</v>
      </c>
      <c r="F119" s="370"/>
      <c r="G119" s="616">
        <v>5600</v>
      </c>
      <c r="H119" s="560">
        <f>G119*1.25</f>
        <v>7000</v>
      </c>
      <c r="I119" s="561">
        <f>J119-H119</f>
        <v>0</v>
      </c>
      <c r="J119" s="562">
        <f>H119</f>
        <v>7000</v>
      </c>
      <c r="K119" s="619"/>
      <c r="L119" s="620"/>
      <c r="M119" s="629">
        <f>SUM(M116:M118)</f>
        <v>2760000</v>
      </c>
      <c r="N119" s="630" t="s">
        <v>246</v>
      </c>
      <c r="O119" s="631"/>
      <c r="P119" s="631"/>
      <c r="Q119" s="632"/>
      <c r="R119" s="603"/>
      <c r="S119" s="596"/>
      <c r="T119" s="633"/>
      <c r="U119" s="75"/>
      <c r="V119" s="76"/>
      <c r="W119" s="76"/>
      <c r="X119" s="76"/>
      <c r="Y119" s="625"/>
      <c r="Z119" s="625"/>
      <c r="AA119" s="624"/>
      <c r="AB119" s="625"/>
      <c r="AC119" s="626"/>
      <c r="AD119" s="625"/>
      <c r="AE119" s="625"/>
      <c r="AF119" s="625"/>
      <c r="AG119" s="625"/>
      <c r="AH119" s="634"/>
      <c r="AI119" s="634"/>
      <c r="AJ119" s="634"/>
      <c r="AK119" s="635"/>
      <c r="AL119" s="636"/>
      <c r="AM119" s="635"/>
      <c r="AN119" s="635"/>
      <c r="AO119" s="634"/>
      <c r="AP119" s="634"/>
      <c r="AQ119" s="625"/>
      <c r="AR119" s="79"/>
    </row>
    <row r="120" spans="2:44" ht="16.5" customHeight="1">
      <c r="B120" s="613"/>
      <c r="C120" s="614"/>
      <c r="D120" s="614"/>
      <c r="E120" s="614"/>
      <c r="F120" s="372" t="s">
        <v>264</v>
      </c>
      <c r="G120" s="616"/>
      <c r="H120" s="560"/>
      <c r="I120" s="561"/>
      <c r="J120" s="562"/>
      <c r="K120" s="619"/>
      <c r="L120" s="620"/>
      <c r="M120" s="629"/>
      <c r="N120" s="630"/>
      <c r="O120" s="631"/>
      <c r="P120" s="631"/>
      <c r="Q120" s="632"/>
      <c r="R120" s="603"/>
      <c r="S120" s="596"/>
      <c r="T120" s="633"/>
      <c r="U120" s="75"/>
      <c r="V120" s="76"/>
      <c r="W120" s="76"/>
      <c r="X120" s="76"/>
      <c r="Y120" s="625"/>
      <c r="Z120" s="625"/>
      <c r="AA120" s="624"/>
      <c r="AB120" s="625"/>
      <c r="AC120" s="626"/>
      <c r="AD120" s="625"/>
      <c r="AE120" s="625"/>
      <c r="AF120" s="625"/>
      <c r="AG120" s="625"/>
      <c r="AH120" s="634"/>
      <c r="AI120" s="634"/>
      <c r="AJ120" s="634"/>
      <c r="AK120" s="635"/>
      <c r="AL120" s="636"/>
      <c r="AM120" s="635"/>
      <c r="AN120" s="635"/>
      <c r="AO120" s="634"/>
      <c r="AP120" s="634"/>
      <c r="AQ120" s="625"/>
      <c r="AR120" s="79"/>
    </row>
    <row r="121" spans="2:44" ht="15" customHeight="1">
      <c r="B121" s="613"/>
      <c r="C121" s="614"/>
      <c r="D121" s="614"/>
      <c r="E121" s="614"/>
      <c r="F121" s="373"/>
      <c r="G121" s="616"/>
      <c r="H121" s="560"/>
      <c r="I121" s="561"/>
      <c r="J121" s="562"/>
      <c r="K121" s="619"/>
      <c r="L121" s="620"/>
      <c r="M121" s="629"/>
      <c r="N121" s="630"/>
      <c r="O121" s="631"/>
      <c r="P121" s="631"/>
      <c r="Q121" s="632"/>
      <c r="R121" s="603"/>
      <c r="S121" s="596"/>
      <c r="T121" s="633"/>
      <c r="U121" s="75"/>
      <c r="V121" s="76"/>
      <c r="W121" s="76"/>
      <c r="X121" s="76"/>
      <c r="Y121" s="625"/>
      <c r="Z121" s="625"/>
      <c r="AA121" s="624"/>
      <c r="AB121" s="625"/>
      <c r="AC121" s="626"/>
      <c r="AD121" s="625"/>
      <c r="AE121" s="625"/>
      <c r="AF121" s="625"/>
      <c r="AG121" s="625"/>
      <c r="AH121" s="634"/>
      <c r="AI121" s="634"/>
      <c r="AJ121" s="634"/>
      <c r="AK121" s="635"/>
      <c r="AL121" s="636"/>
      <c r="AM121" s="635"/>
      <c r="AN121" s="635"/>
      <c r="AO121" s="634"/>
      <c r="AP121" s="634"/>
      <c r="AQ121" s="625"/>
      <c r="AR121" s="79"/>
    </row>
    <row r="122" spans="2:44" ht="14.25">
      <c r="B122" s="361">
        <v>8</v>
      </c>
      <c r="C122" s="65" t="s">
        <v>265</v>
      </c>
      <c r="D122" s="65">
        <v>32342</v>
      </c>
      <c r="E122" s="65">
        <v>9135100</v>
      </c>
      <c r="F122" s="66" t="s">
        <v>266</v>
      </c>
      <c r="G122" s="67">
        <v>8800</v>
      </c>
      <c r="H122" s="68">
        <f>G122*1.25</f>
        <v>11000</v>
      </c>
      <c r="I122" s="69">
        <f>J122-H122</f>
        <v>0</v>
      </c>
      <c r="J122" s="70">
        <v>11000</v>
      </c>
      <c r="K122" s="367" t="e">
        <f>J122+#REF!</f>
        <v>#REF!</v>
      </c>
      <c r="L122" s="368" t="e">
        <f>M122-K122</f>
        <v>#REF!</v>
      </c>
      <c r="M122" s="374">
        <v>600000</v>
      </c>
      <c r="N122" s="363" t="s">
        <v>246</v>
      </c>
      <c r="O122" s="70"/>
      <c r="P122" s="363"/>
      <c r="Q122" s="375"/>
      <c r="R122" s="190"/>
      <c r="S122" s="81"/>
      <c r="T122" s="82"/>
      <c r="U122" s="75"/>
      <c r="V122" s="76"/>
      <c r="W122" s="76"/>
      <c r="X122" s="76"/>
      <c r="AJ122" s="16"/>
      <c r="AK122" s="77"/>
      <c r="AL122" s="90"/>
      <c r="AM122" s="77"/>
      <c r="AN122" s="38"/>
      <c r="AO122" s="16"/>
      <c r="AP122" s="16"/>
      <c r="AQ122" s="16"/>
      <c r="AR122" s="79"/>
    </row>
    <row r="123" spans="2:44" ht="14.25">
      <c r="B123" s="351">
        <v>9</v>
      </c>
      <c r="C123" s="352" t="s">
        <v>267</v>
      </c>
      <c r="D123" s="352">
        <v>32343</v>
      </c>
      <c r="E123" s="352"/>
      <c r="F123" s="376" t="s">
        <v>268</v>
      </c>
      <c r="G123" s="377" t="s">
        <v>269</v>
      </c>
      <c r="H123" s="355">
        <f>G123*1.25</f>
        <v>30000</v>
      </c>
      <c r="I123" s="356">
        <f>J123-H123</f>
        <v>-27000</v>
      </c>
      <c r="J123" s="357">
        <v>3000</v>
      </c>
      <c r="K123" s="637">
        <f>K30</f>
        <v>23750</v>
      </c>
      <c r="L123" s="638">
        <f>L30</f>
        <v>176250</v>
      </c>
      <c r="M123" s="639">
        <f>M30</f>
        <v>200000</v>
      </c>
      <c r="N123" s="363" t="s">
        <v>246</v>
      </c>
      <c r="O123" s="70"/>
      <c r="P123" s="363"/>
      <c r="Q123" s="378"/>
      <c r="R123" s="80"/>
      <c r="S123" s="81"/>
      <c r="T123" s="82"/>
      <c r="U123" s="75"/>
      <c r="V123" s="76"/>
      <c r="W123" s="76"/>
      <c r="X123" s="76"/>
      <c r="AJ123" s="16"/>
      <c r="AK123" s="77"/>
      <c r="AL123" s="78"/>
      <c r="AM123" s="77"/>
      <c r="AN123" s="38"/>
      <c r="AO123" s="16"/>
      <c r="AP123" s="16"/>
      <c r="AQ123" s="16"/>
      <c r="AR123" s="79"/>
    </row>
    <row r="124" spans="2:44" ht="14.25">
      <c r="B124" s="361">
        <v>10</v>
      </c>
      <c r="C124" s="65" t="s">
        <v>270</v>
      </c>
      <c r="D124" s="65">
        <v>32344</v>
      </c>
      <c r="E124" s="65"/>
      <c r="F124" s="366" t="s">
        <v>271</v>
      </c>
      <c r="G124" s="362">
        <v>1600</v>
      </c>
      <c r="H124" s="68">
        <f>G124*1.25</f>
        <v>2000</v>
      </c>
      <c r="I124" s="69">
        <f>J124-H124</f>
        <v>0</v>
      </c>
      <c r="J124" s="70">
        <v>2000</v>
      </c>
      <c r="K124" s="637"/>
      <c r="L124" s="638"/>
      <c r="M124" s="639"/>
      <c r="N124" s="379" t="s">
        <v>272</v>
      </c>
      <c r="O124" s="379"/>
      <c r="P124" s="379"/>
      <c r="Q124" s="380"/>
      <c r="R124" s="80"/>
      <c r="S124" s="81"/>
      <c r="T124" s="82"/>
      <c r="U124" s="75"/>
      <c r="V124" s="76"/>
      <c r="W124" s="76"/>
      <c r="X124" s="76"/>
      <c r="AJ124" s="16"/>
      <c r="AK124" s="77"/>
      <c r="AL124" s="78"/>
      <c r="AM124" s="381"/>
      <c r="AN124" s="38"/>
      <c r="AO124" s="16"/>
      <c r="AP124" s="16"/>
      <c r="AQ124" s="16"/>
      <c r="AR124" s="79"/>
    </row>
    <row r="125" spans="2:44" ht="14.25">
      <c r="B125" s="361">
        <v>11</v>
      </c>
      <c r="C125" s="65" t="s">
        <v>273</v>
      </c>
      <c r="D125" s="65">
        <v>32922</v>
      </c>
      <c r="E125" s="65"/>
      <c r="F125" s="366" t="s">
        <v>274</v>
      </c>
      <c r="G125" s="362">
        <f>J125/1.25</f>
        <v>28000</v>
      </c>
      <c r="H125" s="68"/>
      <c r="I125" s="69"/>
      <c r="J125" s="70">
        <v>35000</v>
      </c>
      <c r="K125" s="367"/>
      <c r="L125" s="368"/>
      <c r="M125" s="382"/>
      <c r="N125" s="383" t="s">
        <v>246</v>
      </c>
      <c r="O125" s="384"/>
      <c r="P125" s="384"/>
      <c r="Q125" s="364"/>
      <c r="R125" s="80"/>
      <c r="S125" s="81"/>
      <c r="T125" s="82"/>
      <c r="U125" s="75"/>
      <c r="V125" s="76"/>
      <c r="W125" s="76"/>
      <c r="X125" s="76"/>
      <c r="AJ125" s="16"/>
      <c r="AK125" s="77"/>
      <c r="AL125" s="78"/>
      <c r="AM125" s="381"/>
      <c r="AN125" s="38"/>
      <c r="AO125" s="16"/>
      <c r="AP125" s="16"/>
      <c r="AQ125" s="16"/>
      <c r="AR125" s="79"/>
    </row>
    <row r="126" spans="2:44" ht="14.25">
      <c r="B126" s="361">
        <v>12</v>
      </c>
      <c r="C126" s="65" t="s">
        <v>275</v>
      </c>
      <c r="D126" s="65">
        <v>42211</v>
      </c>
      <c r="E126" s="65"/>
      <c r="F126" s="366" t="s">
        <v>55</v>
      </c>
      <c r="G126" s="362">
        <v>4000</v>
      </c>
      <c r="H126" s="68"/>
      <c r="I126" s="69"/>
      <c r="J126" s="70">
        <v>5000</v>
      </c>
      <c r="K126" s="367"/>
      <c r="L126" s="368"/>
      <c r="M126" s="382"/>
      <c r="N126" s="383" t="s">
        <v>246</v>
      </c>
      <c r="O126" s="384"/>
      <c r="P126" s="384"/>
      <c r="Q126" s="364"/>
      <c r="R126" s="80"/>
      <c r="S126" s="81"/>
      <c r="T126" s="82"/>
      <c r="U126" s="75"/>
      <c r="V126" s="76"/>
      <c r="W126" s="76"/>
      <c r="X126" s="76"/>
      <c r="AJ126" s="16"/>
      <c r="AK126" s="77"/>
      <c r="AL126" s="78"/>
      <c r="AM126" s="381"/>
      <c r="AN126" s="38"/>
      <c r="AO126" s="16"/>
      <c r="AP126" s="16"/>
      <c r="AQ126" s="16"/>
      <c r="AR126" s="79"/>
    </row>
    <row r="127" spans="2:44" ht="14.25">
      <c r="B127" s="361">
        <v>13</v>
      </c>
      <c r="C127" s="65" t="s">
        <v>276</v>
      </c>
      <c r="D127" s="65">
        <v>42261</v>
      </c>
      <c r="E127" s="65"/>
      <c r="F127" s="366" t="s">
        <v>277</v>
      </c>
      <c r="G127" s="362">
        <v>21600</v>
      </c>
      <c r="H127" s="68"/>
      <c r="I127" s="69"/>
      <c r="J127" s="70">
        <v>27000</v>
      </c>
      <c r="K127" s="367"/>
      <c r="L127" s="368"/>
      <c r="M127" s="382"/>
      <c r="N127" s="383" t="s">
        <v>246</v>
      </c>
      <c r="O127" s="384"/>
      <c r="P127" s="384"/>
      <c r="Q127" s="364"/>
      <c r="R127" s="80"/>
      <c r="S127" s="81"/>
      <c r="T127" s="82"/>
      <c r="U127" s="75"/>
      <c r="V127" s="76"/>
      <c r="W127" s="76"/>
      <c r="X127" s="76"/>
      <c r="AJ127" s="16"/>
      <c r="AK127" s="77"/>
      <c r="AL127" s="78"/>
      <c r="AM127" s="381"/>
      <c r="AN127" s="38"/>
      <c r="AO127" s="16"/>
      <c r="AP127" s="16"/>
      <c r="AQ127" s="16"/>
      <c r="AR127" s="79"/>
    </row>
    <row r="128" spans="2:44" ht="14.25">
      <c r="B128" s="385"/>
      <c r="C128" s="386"/>
      <c r="D128" s="386"/>
      <c r="E128" s="386"/>
      <c r="F128" s="387"/>
      <c r="G128" s="388"/>
      <c r="H128" s="389"/>
      <c r="I128" s="390"/>
      <c r="J128" s="391"/>
      <c r="K128" s="392"/>
      <c r="L128" s="393"/>
      <c r="M128" s="394"/>
      <c r="N128" s="395"/>
      <c r="O128" s="391"/>
      <c r="P128" s="391"/>
      <c r="Q128" s="396"/>
      <c r="R128" s="80"/>
      <c r="S128" s="81"/>
      <c r="T128" s="82"/>
      <c r="U128" s="75"/>
      <c r="V128" s="76"/>
      <c r="W128" s="76"/>
      <c r="X128" s="76"/>
      <c r="AJ128" s="16"/>
      <c r="AK128" s="77"/>
      <c r="AL128" s="78"/>
      <c r="AM128" s="381"/>
      <c r="AN128" s="38"/>
      <c r="AO128" s="16"/>
      <c r="AP128" s="16"/>
      <c r="AQ128" s="16"/>
      <c r="AR128" s="79"/>
    </row>
    <row r="129" spans="2:45" ht="51" hidden="1">
      <c r="B129" s="397"/>
      <c r="C129" s="122"/>
      <c r="D129" s="325">
        <v>32373</v>
      </c>
      <c r="E129" s="398">
        <v>79110000</v>
      </c>
      <c r="F129" s="399" t="s">
        <v>278</v>
      </c>
      <c r="G129" s="400" t="s">
        <v>279</v>
      </c>
      <c r="H129" s="129" t="e">
        <f aca="true" t="shared" si="18" ref="H129:H143">G129*1.25</f>
        <v>#VALUE!</v>
      </c>
      <c r="I129" s="130" t="e">
        <f aca="true" t="shared" si="19" ref="I129:I155">J129-H129</f>
        <v>#VALUE!</v>
      </c>
      <c r="J129" s="401" t="e">
        <f aca="true" t="shared" si="20" ref="J129:J144">H129</f>
        <v>#VALUE!</v>
      </c>
      <c r="K129" s="129" t="e">
        <f>J129</f>
        <v>#VALUE!</v>
      </c>
      <c r="L129" s="130" t="e">
        <f>M129-K129</f>
        <v>#VALUE!</v>
      </c>
      <c r="M129" s="131">
        <v>380000</v>
      </c>
      <c r="N129" s="131"/>
      <c r="O129" s="131"/>
      <c r="P129" s="131"/>
      <c r="Q129" s="402" t="s">
        <v>280</v>
      </c>
      <c r="R129" s="16" t="s">
        <v>82</v>
      </c>
      <c r="S129" s="81" t="s">
        <v>281</v>
      </c>
      <c r="T129" s="82" t="s">
        <v>282</v>
      </c>
      <c r="AJ129" s="16"/>
      <c r="AK129" s="77"/>
      <c r="AL129" s="90"/>
      <c r="AM129" s="77"/>
      <c r="AN129" s="38">
        <f aca="true" t="shared" si="21" ref="AN129:AN143">AK129*1.25</f>
        <v>0</v>
      </c>
      <c r="AO129" s="16"/>
      <c r="AP129" s="16"/>
      <c r="AQ129" s="16"/>
      <c r="AS129" s="2" t="s">
        <v>283</v>
      </c>
    </row>
    <row r="130" spans="2:43" ht="12.75" customHeight="1" hidden="1">
      <c r="B130" s="403"/>
      <c r="C130" s="371"/>
      <c r="D130" s="259">
        <v>32391</v>
      </c>
      <c r="E130" s="259"/>
      <c r="F130" s="153" t="s">
        <v>284</v>
      </c>
      <c r="G130" s="404">
        <v>47000</v>
      </c>
      <c r="H130" s="186">
        <f t="shared" si="18"/>
        <v>58750</v>
      </c>
      <c r="I130" s="187">
        <f t="shared" si="19"/>
        <v>0</v>
      </c>
      <c r="J130" s="188">
        <f t="shared" si="20"/>
        <v>58750</v>
      </c>
      <c r="K130" s="640">
        <f>SUM(J130:J132)</f>
        <v>190625</v>
      </c>
      <c r="L130" s="641">
        <f>M130-K130</f>
        <v>59375</v>
      </c>
      <c r="M130" s="642">
        <v>250000</v>
      </c>
      <c r="N130" s="405"/>
      <c r="O130" s="405"/>
      <c r="P130" s="405"/>
      <c r="Q130" s="81"/>
      <c r="R130" s="81"/>
      <c r="S130" s="81"/>
      <c r="T130" s="82"/>
      <c r="AJ130" s="16"/>
      <c r="AK130" s="77"/>
      <c r="AL130" s="90"/>
      <c r="AM130" s="77"/>
      <c r="AN130" s="38">
        <f t="shared" si="21"/>
        <v>0</v>
      </c>
      <c r="AO130" s="16"/>
      <c r="AP130" s="16"/>
      <c r="AQ130" s="16"/>
    </row>
    <row r="131" spans="2:43" ht="14.25" hidden="1">
      <c r="B131" s="403"/>
      <c r="C131" s="371"/>
      <c r="D131" s="259">
        <v>32391</v>
      </c>
      <c r="E131" s="259"/>
      <c r="F131" s="153" t="s">
        <v>285</v>
      </c>
      <c r="G131" s="404">
        <v>69000</v>
      </c>
      <c r="H131" s="186">
        <f t="shared" si="18"/>
        <v>86250</v>
      </c>
      <c r="I131" s="187">
        <f t="shared" si="19"/>
        <v>0</v>
      </c>
      <c r="J131" s="188">
        <f t="shared" si="20"/>
        <v>86250</v>
      </c>
      <c r="K131" s="640"/>
      <c r="L131" s="641"/>
      <c r="M131" s="642"/>
      <c r="N131" s="406"/>
      <c r="O131" s="406"/>
      <c r="P131" s="406"/>
      <c r="Q131" s="81"/>
      <c r="R131" s="81"/>
      <c r="S131" s="81"/>
      <c r="T131" s="82"/>
      <c r="AJ131" s="16"/>
      <c r="AK131" s="77"/>
      <c r="AL131" s="90"/>
      <c r="AM131" s="77"/>
      <c r="AN131" s="38">
        <f t="shared" si="21"/>
        <v>0</v>
      </c>
      <c r="AO131" s="16"/>
      <c r="AP131" s="16"/>
      <c r="AQ131" s="16"/>
    </row>
    <row r="132" spans="2:43" ht="51" hidden="1">
      <c r="B132" s="403"/>
      <c r="C132" s="371"/>
      <c r="D132" s="259">
        <v>32391</v>
      </c>
      <c r="E132" s="259"/>
      <c r="F132" s="153" t="s">
        <v>286</v>
      </c>
      <c r="G132" s="404">
        <v>36500</v>
      </c>
      <c r="H132" s="186">
        <f t="shared" si="18"/>
        <v>45625</v>
      </c>
      <c r="I132" s="187">
        <f t="shared" si="19"/>
        <v>0</v>
      </c>
      <c r="J132" s="188">
        <f t="shared" si="20"/>
        <v>45625</v>
      </c>
      <c r="K132" s="640"/>
      <c r="L132" s="641"/>
      <c r="M132" s="642"/>
      <c r="N132" s="407"/>
      <c r="O132" s="407"/>
      <c r="P132" s="407"/>
      <c r="Q132" s="16" t="s">
        <v>287</v>
      </c>
      <c r="R132" s="81" t="s">
        <v>288</v>
      </c>
      <c r="S132" s="81" t="s">
        <v>288</v>
      </c>
      <c r="T132" s="82" t="s">
        <v>288</v>
      </c>
      <c r="AJ132" s="16"/>
      <c r="AK132" s="77"/>
      <c r="AL132" s="90"/>
      <c r="AM132" s="77"/>
      <c r="AN132" s="38">
        <f t="shared" si="21"/>
        <v>0</v>
      </c>
      <c r="AO132" s="16"/>
      <c r="AP132" s="16"/>
      <c r="AQ132" s="16"/>
    </row>
    <row r="133" spans="2:43" ht="14.25" hidden="1">
      <c r="B133" s="408"/>
      <c r="C133" s="409"/>
      <c r="D133" s="410">
        <v>32921</v>
      </c>
      <c r="E133" s="411"/>
      <c r="F133" s="412" t="s">
        <v>289</v>
      </c>
      <c r="G133" s="413">
        <v>40000</v>
      </c>
      <c r="H133" s="186">
        <f t="shared" si="18"/>
        <v>50000</v>
      </c>
      <c r="I133" s="308">
        <f t="shared" si="19"/>
        <v>0</v>
      </c>
      <c r="J133" s="188">
        <f t="shared" si="20"/>
        <v>50000</v>
      </c>
      <c r="K133" s="307">
        <f>J133</f>
        <v>50000</v>
      </c>
      <c r="L133" s="308">
        <f>M133-K133</f>
        <v>0</v>
      </c>
      <c r="M133" s="337">
        <v>50000</v>
      </c>
      <c r="N133" s="337"/>
      <c r="O133" s="337"/>
      <c r="P133" s="337"/>
      <c r="Q133" s="81"/>
      <c r="R133" s="81"/>
      <c r="S133" s="81"/>
      <c r="T133" s="82"/>
      <c r="AJ133" s="16"/>
      <c r="AK133" s="77"/>
      <c r="AL133" s="90"/>
      <c r="AM133" s="77"/>
      <c r="AN133" s="38">
        <f t="shared" si="21"/>
        <v>0</v>
      </c>
      <c r="AO133" s="16"/>
      <c r="AP133" s="16"/>
      <c r="AQ133" s="16"/>
    </row>
    <row r="134" spans="2:43" ht="14.25" hidden="1">
      <c r="B134" s="408"/>
      <c r="C134" s="409"/>
      <c r="D134" s="414">
        <v>32922</v>
      </c>
      <c r="E134" s="414"/>
      <c r="F134" s="415" t="s">
        <v>290</v>
      </c>
      <c r="G134" s="413">
        <v>40000</v>
      </c>
      <c r="H134" s="186">
        <f t="shared" si="18"/>
        <v>50000</v>
      </c>
      <c r="I134" s="308">
        <f t="shared" si="19"/>
        <v>0</v>
      </c>
      <c r="J134" s="188">
        <f t="shared" si="20"/>
        <v>50000</v>
      </c>
      <c r="K134" s="307">
        <f>J134</f>
        <v>50000</v>
      </c>
      <c r="L134" s="308">
        <f>M134-K134</f>
        <v>0</v>
      </c>
      <c r="M134" s="337">
        <v>50000</v>
      </c>
      <c r="N134" s="337"/>
      <c r="O134" s="337"/>
      <c r="P134" s="337"/>
      <c r="Q134" s="81"/>
      <c r="R134" s="81"/>
      <c r="S134" s="81"/>
      <c r="T134" s="82"/>
      <c r="AJ134" s="16"/>
      <c r="AK134" s="77"/>
      <c r="AL134" s="90"/>
      <c r="AM134" s="77"/>
      <c r="AN134" s="38">
        <f t="shared" si="21"/>
        <v>0</v>
      </c>
      <c r="AO134" s="16"/>
      <c r="AP134" s="16"/>
      <c r="AQ134" s="16"/>
    </row>
    <row r="135" spans="2:43" ht="51" hidden="1">
      <c r="B135" s="408"/>
      <c r="C135" s="237" t="s">
        <v>291</v>
      </c>
      <c r="D135" s="416">
        <v>32396</v>
      </c>
      <c r="E135" s="416">
        <v>79713000</v>
      </c>
      <c r="F135" s="417" t="s">
        <v>292</v>
      </c>
      <c r="G135" s="418">
        <v>600000</v>
      </c>
      <c r="H135" s="419">
        <f t="shared" si="18"/>
        <v>750000</v>
      </c>
      <c r="I135" s="296">
        <f t="shared" si="19"/>
        <v>0</v>
      </c>
      <c r="J135" s="243">
        <f t="shared" si="20"/>
        <v>750000</v>
      </c>
      <c r="K135" s="307">
        <f>J135</f>
        <v>750000</v>
      </c>
      <c r="L135" s="308">
        <f>M135-K135</f>
        <v>0</v>
      </c>
      <c r="M135" s="337">
        <v>750000</v>
      </c>
      <c r="N135" s="337"/>
      <c r="O135" s="337"/>
      <c r="P135" s="337"/>
      <c r="Q135" s="248" t="s">
        <v>280</v>
      </c>
      <c r="R135" s="248" t="s">
        <v>82</v>
      </c>
      <c r="S135" s="237" t="s">
        <v>281</v>
      </c>
      <c r="T135" s="247" t="s">
        <v>282</v>
      </c>
      <c r="Y135" s="248" t="s">
        <v>293</v>
      </c>
      <c r="Z135" s="248" t="s">
        <v>61</v>
      </c>
      <c r="AA135" s="249" t="s">
        <v>294</v>
      </c>
      <c r="AB135" s="248" t="s">
        <v>293</v>
      </c>
      <c r="AC135" s="240">
        <v>600000</v>
      </c>
      <c r="AD135" s="248" t="s">
        <v>293</v>
      </c>
      <c r="AE135" s="248" t="s">
        <v>64</v>
      </c>
      <c r="AF135" s="248" t="s">
        <v>295</v>
      </c>
      <c r="AG135" s="248" t="s">
        <v>296</v>
      </c>
      <c r="AH135" s="248" t="s">
        <v>64</v>
      </c>
      <c r="AI135" s="248" t="s">
        <v>297</v>
      </c>
      <c r="AJ135" s="248" t="s">
        <v>298</v>
      </c>
      <c r="AK135" s="250">
        <v>591880</v>
      </c>
      <c r="AL135" s="251">
        <v>0.25</v>
      </c>
      <c r="AM135" s="250">
        <v>739850</v>
      </c>
      <c r="AN135" s="252">
        <f t="shared" si="21"/>
        <v>739850</v>
      </c>
      <c r="AO135" s="248" t="s">
        <v>299</v>
      </c>
      <c r="AP135" s="248" t="s">
        <v>300</v>
      </c>
      <c r="AQ135" s="248"/>
    </row>
    <row r="136" spans="2:43" ht="18.75" hidden="1">
      <c r="B136" s="408"/>
      <c r="C136" s="420"/>
      <c r="D136" s="156">
        <v>42212</v>
      </c>
      <c r="E136" s="156"/>
      <c r="F136" s="207" t="s">
        <v>301</v>
      </c>
      <c r="G136" s="421">
        <v>24000</v>
      </c>
      <c r="H136" s="422">
        <f t="shared" si="18"/>
        <v>30000</v>
      </c>
      <c r="I136" s="423">
        <f t="shared" si="19"/>
        <v>0</v>
      </c>
      <c r="J136" s="211">
        <f t="shared" si="20"/>
        <v>30000</v>
      </c>
      <c r="K136" s="307">
        <f>J136</f>
        <v>30000</v>
      </c>
      <c r="L136" s="308">
        <f>M136-K136</f>
        <v>0</v>
      </c>
      <c r="M136" s="337">
        <v>30000</v>
      </c>
      <c r="N136" s="337"/>
      <c r="O136" s="337"/>
      <c r="P136" s="337"/>
      <c r="Q136" s="206"/>
      <c r="R136" s="206"/>
      <c r="S136" s="206"/>
      <c r="T136" s="214"/>
      <c r="Y136" s="156" t="s">
        <v>302</v>
      </c>
      <c r="Z136" s="156" t="s">
        <v>61</v>
      </c>
      <c r="AA136" s="181" t="s">
        <v>62</v>
      </c>
      <c r="AB136" s="156" t="s">
        <v>303</v>
      </c>
      <c r="AC136" s="182">
        <v>24000</v>
      </c>
      <c r="AD136" s="156" t="s">
        <v>64</v>
      </c>
      <c r="AE136" s="156" t="s">
        <v>64</v>
      </c>
      <c r="AF136" s="156" t="s">
        <v>64</v>
      </c>
      <c r="AG136" s="156" t="s">
        <v>64</v>
      </c>
      <c r="AH136" s="156" t="s">
        <v>64</v>
      </c>
      <c r="AI136" s="156" t="s">
        <v>64</v>
      </c>
      <c r="AJ136" s="156"/>
      <c r="AK136" s="155"/>
      <c r="AL136" s="215"/>
      <c r="AM136" s="155"/>
      <c r="AN136" s="234">
        <f t="shared" si="21"/>
        <v>0</v>
      </c>
      <c r="AO136" s="156" t="s">
        <v>64</v>
      </c>
      <c r="AP136" s="156"/>
      <c r="AQ136" s="156"/>
    </row>
    <row r="137" spans="2:43" ht="18.75" hidden="1">
      <c r="B137" s="408"/>
      <c r="C137" s="424"/>
      <c r="D137" s="150">
        <v>32399</v>
      </c>
      <c r="E137" s="150"/>
      <c r="F137" s="425" t="s">
        <v>304</v>
      </c>
      <c r="G137" s="426">
        <v>60000</v>
      </c>
      <c r="H137" s="427">
        <f t="shared" si="18"/>
        <v>75000</v>
      </c>
      <c r="I137" s="428">
        <f t="shared" si="19"/>
        <v>0</v>
      </c>
      <c r="J137" s="198">
        <f t="shared" si="20"/>
        <v>75000</v>
      </c>
      <c r="K137" s="640">
        <f>J137+J138</f>
        <v>100000</v>
      </c>
      <c r="L137" s="641">
        <f>M137-K137</f>
        <v>400000</v>
      </c>
      <c r="M137" s="642">
        <v>500000</v>
      </c>
      <c r="N137" s="405"/>
      <c r="O137" s="405"/>
      <c r="P137" s="405"/>
      <c r="Q137" s="193"/>
      <c r="R137" s="193"/>
      <c r="S137" s="193"/>
      <c r="T137" s="203"/>
      <c r="Y137" s="150" t="s">
        <v>305</v>
      </c>
      <c r="Z137" s="150" t="s">
        <v>61</v>
      </c>
      <c r="AA137" s="204" t="s">
        <v>62</v>
      </c>
      <c r="AB137" s="150" t="s">
        <v>306</v>
      </c>
      <c r="AC137" s="195">
        <v>60000</v>
      </c>
      <c r="AD137" s="150" t="s">
        <v>64</v>
      </c>
      <c r="AE137" s="150" t="s">
        <v>64</v>
      </c>
      <c r="AF137" s="150" t="s">
        <v>64</v>
      </c>
      <c r="AG137" s="150" t="s">
        <v>64</v>
      </c>
      <c r="AH137" s="150" t="s">
        <v>64</v>
      </c>
      <c r="AI137" s="150" t="s">
        <v>64</v>
      </c>
      <c r="AJ137" s="150"/>
      <c r="AK137" s="149"/>
      <c r="AL137" s="235"/>
      <c r="AM137" s="149"/>
      <c r="AN137" s="236">
        <f t="shared" si="21"/>
        <v>0</v>
      </c>
      <c r="AO137" s="150" t="s">
        <v>64</v>
      </c>
      <c r="AP137" s="150"/>
      <c r="AQ137" s="150"/>
    </row>
    <row r="138" spans="2:43" ht="18.75" hidden="1">
      <c r="B138" s="408"/>
      <c r="C138" s="420"/>
      <c r="D138" s="156">
        <v>32399</v>
      </c>
      <c r="E138" s="156"/>
      <c r="F138" s="429" t="s">
        <v>307</v>
      </c>
      <c r="G138" s="421">
        <v>20000</v>
      </c>
      <c r="H138" s="422">
        <f t="shared" si="18"/>
        <v>25000</v>
      </c>
      <c r="I138" s="423">
        <f t="shared" si="19"/>
        <v>0</v>
      </c>
      <c r="J138" s="211">
        <f t="shared" si="20"/>
        <v>25000</v>
      </c>
      <c r="K138" s="640"/>
      <c r="L138" s="641"/>
      <c r="M138" s="642"/>
      <c r="N138" s="407"/>
      <c r="O138" s="407"/>
      <c r="P138" s="407"/>
      <c r="Q138" s="206"/>
      <c r="R138" s="206"/>
      <c r="S138" s="206"/>
      <c r="T138" s="214"/>
      <c r="Y138" s="156" t="s">
        <v>305</v>
      </c>
      <c r="Z138" s="156" t="s">
        <v>61</v>
      </c>
      <c r="AA138" s="181" t="s">
        <v>62</v>
      </c>
      <c r="AB138" s="156" t="s">
        <v>306</v>
      </c>
      <c r="AC138" s="182">
        <v>20000</v>
      </c>
      <c r="AD138" s="156" t="s">
        <v>64</v>
      </c>
      <c r="AE138" s="156" t="s">
        <v>64</v>
      </c>
      <c r="AF138" s="156" t="s">
        <v>64</v>
      </c>
      <c r="AG138" s="156" t="s">
        <v>64</v>
      </c>
      <c r="AH138" s="156" t="s">
        <v>64</v>
      </c>
      <c r="AI138" s="156" t="s">
        <v>64</v>
      </c>
      <c r="AJ138" s="156"/>
      <c r="AK138" s="155"/>
      <c r="AL138" s="215"/>
      <c r="AM138" s="155"/>
      <c r="AN138" s="234">
        <f t="shared" si="21"/>
        <v>0</v>
      </c>
      <c r="AO138" s="156" t="s">
        <v>64</v>
      </c>
      <c r="AP138" s="156"/>
      <c r="AQ138" s="156"/>
    </row>
    <row r="139" spans="2:43" ht="20.25" hidden="1">
      <c r="B139" s="408"/>
      <c r="C139" s="237" t="s">
        <v>308</v>
      </c>
      <c r="D139" s="248">
        <v>32321</v>
      </c>
      <c r="E139" s="248">
        <v>45212350</v>
      </c>
      <c r="F139" s="239" t="s">
        <v>309</v>
      </c>
      <c r="G139" s="418">
        <v>300000</v>
      </c>
      <c r="H139" s="307">
        <f t="shared" si="18"/>
        <v>375000</v>
      </c>
      <c r="I139" s="308">
        <f t="shared" si="19"/>
        <v>0</v>
      </c>
      <c r="J139" s="188">
        <f t="shared" si="20"/>
        <v>375000</v>
      </c>
      <c r="K139" s="640">
        <f>J139+J140</f>
        <v>400000</v>
      </c>
      <c r="L139" s="641">
        <f>M139-K139</f>
        <v>50000</v>
      </c>
      <c r="M139" s="642">
        <v>450000</v>
      </c>
      <c r="N139" s="405"/>
      <c r="O139" s="405"/>
      <c r="P139" s="405"/>
      <c r="Q139" s="237" t="s">
        <v>99</v>
      </c>
      <c r="R139" s="248" t="s">
        <v>82</v>
      </c>
      <c r="S139" s="292" t="s">
        <v>281</v>
      </c>
      <c r="T139" s="430" t="s">
        <v>310</v>
      </c>
      <c r="Y139" s="248" t="s">
        <v>311</v>
      </c>
      <c r="Z139" s="248" t="s">
        <v>61</v>
      </c>
      <c r="AA139" s="249" t="s">
        <v>312</v>
      </c>
      <c r="AB139" s="248" t="s">
        <v>313</v>
      </c>
      <c r="AC139" s="240">
        <v>300000</v>
      </c>
      <c r="AD139" s="248"/>
      <c r="AE139" s="248" t="s">
        <v>64</v>
      </c>
      <c r="AF139" s="248"/>
      <c r="AG139" s="248"/>
      <c r="AH139" s="248" t="s">
        <v>64</v>
      </c>
      <c r="AI139" s="248"/>
      <c r="AJ139" s="248"/>
      <c r="AK139" s="250"/>
      <c r="AL139" s="305"/>
      <c r="AM139" s="250"/>
      <c r="AN139" s="252">
        <f t="shared" si="21"/>
        <v>0</v>
      </c>
      <c r="AO139" s="248"/>
      <c r="AP139" s="248"/>
      <c r="AQ139" s="248"/>
    </row>
    <row r="140" spans="2:43" ht="20.25" hidden="1">
      <c r="B140" s="408"/>
      <c r="C140" s="409"/>
      <c r="D140" s="259">
        <v>32321</v>
      </c>
      <c r="E140" s="259"/>
      <c r="F140" s="125" t="s">
        <v>314</v>
      </c>
      <c r="G140" s="413">
        <v>20000</v>
      </c>
      <c r="H140" s="307">
        <f t="shared" si="18"/>
        <v>25000</v>
      </c>
      <c r="I140" s="308">
        <f t="shared" si="19"/>
        <v>0</v>
      </c>
      <c r="J140" s="188">
        <f t="shared" si="20"/>
        <v>25000</v>
      </c>
      <c r="K140" s="640"/>
      <c r="L140" s="641"/>
      <c r="M140" s="642"/>
      <c r="N140" s="407"/>
      <c r="O140" s="407"/>
      <c r="P140" s="407"/>
      <c r="Q140" s="81"/>
      <c r="R140" s="81"/>
      <c r="S140" s="81"/>
      <c r="T140" s="82"/>
      <c r="AJ140" s="16"/>
      <c r="AK140" s="77"/>
      <c r="AL140" s="90"/>
      <c r="AM140" s="77"/>
      <c r="AN140" s="38">
        <f t="shared" si="21"/>
        <v>0</v>
      </c>
      <c r="AO140" s="16"/>
      <c r="AP140" s="16"/>
      <c r="AQ140" s="16"/>
    </row>
    <row r="141" spans="2:43" ht="20.25" hidden="1">
      <c r="B141" s="408"/>
      <c r="C141" s="81" t="s">
        <v>315</v>
      </c>
      <c r="D141" s="259">
        <v>41261</v>
      </c>
      <c r="E141" s="431"/>
      <c r="F141" s="432" t="s">
        <v>316</v>
      </c>
      <c r="G141" s="413">
        <v>100000</v>
      </c>
      <c r="H141" s="307">
        <f t="shared" si="18"/>
        <v>125000</v>
      </c>
      <c r="I141" s="308">
        <f t="shared" si="19"/>
        <v>0</v>
      </c>
      <c r="J141" s="188">
        <f t="shared" si="20"/>
        <v>125000</v>
      </c>
      <c r="K141" s="433">
        <f>J141</f>
        <v>125000</v>
      </c>
      <c r="L141" s="434">
        <f>M141-K141</f>
        <v>25000</v>
      </c>
      <c r="M141" s="406">
        <v>150000</v>
      </c>
      <c r="N141" s="406"/>
      <c r="O141" s="406"/>
      <c r="P141" s="406"/>
      <c r="Q141" s="81" t="s">
        <v>99</v>
      </c>
      <c r="R141" s="16" t="s">
        <v>82</v>
      </c>
      <c r="S141" s="81" t="s">
        <v>281</v>
      </c>
      <c r="T141" s="82" t="s">
        <v>162</v>
      </c>
      <c r="AJ141" s="16"/>
      <c r="AK141" s="77"/>
      <c r="AL141" s="90"/>
      <c r="AM141" s="77"/>
      <c r="AN141" s="38">
        <f t="shared" si="21"/>
        <v>0</v>
      </c>
      <c r="AO141" s="16"/>
      <c r="AP141" s="16"/>
      <c r="AQ141" s="16"/>
    </row>
    <row r="142" spans="2:43" ht="30" hidden="1">
      <c r="B142" s="408"/>
      <c r="C142" s="409"/>
      <c r="D142" s="259">
        <v>42126</v>
      </c>
      <c r="E142" s="259"/>
      <c r="F142" s="435" t="s">
        <v>317</v>
      </c>
      <c r="G142" s="413">
        <v>19000</v>
      </c>
      <c r="H142" s="307">
        <f t="shared" si="18"/>
        <v>23750</v>
      </c>
      <c r="I142" s="308">
        <f t="shared" si="19"/>
        <v>0</v>
      </c>
      <c r="J142" s="188">
        <f t="shared" si="20"/>
        <v>23750</v>
      </c>
      <c r="K142" s="643">
        <f>J142+J143+J144+J146+J147+J149+J150+J151+J152</f>
        <v>607115</v>
      </c>
      <c r="L142" s="644">
        <f>M142-K142</f>
        <v>2392885</v>
      </c>
      <c r="M142" s="645">
        <v>3000000</v>
      </c>
      <c r="N142" s="436"/>
      <c r="O142" s="436"/>
      <c r="P142" s="436"/>
      <c r="Q142" s="81"/>
      <c r="R142" s="81"/>
      <c r="S142" s="81"/>
      <c r="T142" s="82"/>
      <c r="AJ142" s="16"/>
      <c r="AK142" s="77"/>
      <c r="AL142" s="90"/>
      <c r="AM142" s="77"/>
      <c r="AN142" s="38">
        <f t="shared" si="21"/>
        <v>0</v>
      </c>
      <c r="AO142" s="16"/>
      <c r="AP142" s="16"/>
      <c r="AQ142" s="16"/>
    </row>
    <row r="143" spans="2:43" ht="30" hidden="1">
      <c r="B143" s="408"/>
      <c r="C143" s="409"/>
      <c r="D143" s="259">
        <v>42126</v>
      </c>
      <c r="E143" s="259"/>
      <c r="F143" s="435" t="s">
        <v>318</v>
      </c>
      <c r="G143" s="413">
        <v>14000</v>
      </c>
      <c r="H143" s="307">
        <f t="shared" si="18"/>
        <v>17500</v>
      </c>
      <c r="I143" s="308">
        <f t="shared" si="19"/>
        <v>0</v>
      </c>
      <c r="J143" s="188">
        <f t="shared" si="20"/>
        <v>17500</v>
      </c>
      <c r="K143" s="643"/>
      <c r="L143" s="644"/>
      <c r="M143" s="645"/>
      <c r="N143" s="437"/>
      <c r="O143" s="437"/>
      <c r="P143" s="437"/>
      <c r="Q143" s="81"/>
      <c r="R143" s="81"/>
      <c r="S143" s="81"/>
      <c r="T143" s="82"/>
      <c r="AJ143" s="16"/>
      <c r="AK143" s="77"/>
      <c r="AL143" s="90"/>
      <c r="AM143" s="77"/>
      <c r="AN143" s="38">
        <f t="shared" si="21"/>
        <v>0</v>
      </c>
      <c r="AO143" s="16"/>
      <c r="AP143" s="16"/>
      <c r="AQ143" s="16"/>
    </row>
    <row r="144" spans="2:45" ht="12.75" customHeight="1" hidden="1">
      <c r="B144" s="438"/>
      <c r="C144" s="439"/>
      <c r="D144" s="440">
        <v>42126</v>
      </c>
      <c r="E144" s="259"/>
      <c r="F144" s="441" t="s">
        <v>319</v>
      </c>
      <c r="G144" s="442">
        <v>60000</v>
      </c>
      <c r="H144" s="307">
        <f aca="true" t="shared" si="22" ref="H144:H155">G144*1.23</f>
        <v>73800</v>
      </c>
      <c r="I144" s="308">
        <f t="shared" si="19"/>
        <v>0</v>
      </c>
      <c r="J144" s="188">
        <f t="shared" si="20"/>
        <v>73800</v>
      </c>
      <c r="K144" s="643"/>
      <c r="L144" s="644"/>
      <c r="M144" s="645"/>
      <c r="N144" s="437"/>
      <c r="O144" s="437"/>
      <c r="P144" s="437"/>
      <c r="Q144" s="94"/>
      <c r="R144" s="94"/>
      <c r="S144" s="94"/>
      <c r="T144" s="95"/>
      <c r="Y144" s="443" t="s">
        <v>320</v>
      </c>
      <c r="Z144" s="443" t="s">
        <v>320</v>
      </c>
      <c r="AA144" s="17" t="s">
        <v>62</v>
      </c>
      <c r="AB144" s="16" t="s">
        <v>64</v>
      </c>
      <c r="AC144" s="77" t="s">
        <v>64</v>
      </c>
      <c r="AD144" s="16" t="s">
        <v>64</v>
      </c>
      <c r="AE144" s="16" t="s">
        <v>64</v>
      </c>
      <c r="AF144" s="16" t="s">
        <v>64</v>
      </c>
      <c r="AG144" s="16" t="s">
        <v>64</v>
      </c>
      <c r="AH144" s="16" t="s">
        <v>64</v>
      </c>
      <c r="AI144" s="16" t="s">
        <v>64</v>
      </c>
      <c r="AJ144" s="16" t="s">
        <v>321</v>
      </c>
      <c r="AK144" s="77">
        <v>60000</v>
      </c>
      <c r="AL144" s="78">
        <v>0.23</v>
      </c>
      <c r="AM144" s="77">
        <v>73800</v>
      </c>
      <c r="AN144" s="38">
        <f>AK144*1.23</f>
        <v>73800</v>
      </c>
      <c r="AO144" s="16"/>
      <c r="AP144" s="16"/>
      <c r="AQ144" s="16"/>
      <c r="AS144" s="2" t="s">
        <v>322</v>
      </c>
    </row>
    <row r="145" spans="2:45" ht="20.25" hidden="1">
      <c r="B145" s="438"/>
      <c r="C145" s="444"/>
      <c r="D145" s="445">
        <v>42123</v>
      </c>
      <c r="E145" s="156"/>
      <c r="F145" s="268" t="s">
        <v>323</v>
      </c>
      <c r="G145" s="446">
        <v>6000</v>
      </c>
      <c r="H145" s="422">
        <f t="shared" si="22"/>
        <v>7380</v>
      </c>
      <c r="I145" s="423">
        <f t="shared" si="19"/>
        <v>120</v>
      </c>
      <c r="J145" s="447">
        <v>7500</v>
      </c>
      <c r="K145" s="307">
        <f>J145</f>
        <v>7500</v>
      </c>
      <c r="L145" s="308">
        <f>M145-K145</f>
        <v>2192500</v>
      </c>
      <c r="M145" s="337">
        <v>2200000</v>
      </c>
      <c r="N145" s="337"/>
      <c r="O145" s="337"/>
      <c r="P145" s="337"/>
      <c r="Q145" s="448"/>
      <c r="R145" s="448"/>
      <c r="S145" s="448"/>
      <c r="T145" s="449"/>
      <c r="Y145" s="156" t="s">
        <v>324</v>
      </c>
      <c r="Z145" s="156" t="s">
        <v>61</v>
      </c>
      <c r="AA145" s="181" t="s">
        <v>62</v>
      </c>
      <c r="AB145" s="156" t="s">
        <v>186</v>
      </c>
      <c r="AC145" s="182">
        <v>6000</v>
      </c>
      <c r="AD145" s="156" t="s">
        <v>64</v>
      </c>
      <c r="AE145" s="156" t="s">
        <v>64</v>
      </c>
      <c r="AF145" s="156" t="s">
        <v>64</v>
      </c>
      <c r="AG145" s="156" t="s">
        <v>64</v>
      </c>
      <c r="AH145" s="156" t="s">
        <v>64</v>
      </c>
      <c r="AI145" s="156" t="s">
        <v>64</v>
      </c>
      <c r="AJ145" s="156"/>
      <c r="AK145" s="155"/>
      <c r="AL145" s="215"/>
      <c r="AM145" s="155"/>
      <c r="AN145" s="234">
        <f>AK145*1.25</f>
        <v>0</v>
      </c>
      <c r="AO145" s="156" t="s">
        <v>64</v>
      </c>
      <c r="AP145" s="156"/>
      <c r="AQ145" s="156"/>
      <c r="AS145" s="2" t="s">
        <v>325</v>
      </c>
    </row>
    <row r="146" spans="2:43" ht="30" hidden="1">
      <c r="B146" s="450"/>
      <c r="C146" s="451"/>
      <c r="D146" s="452">
        <v>421</v>
      </c>
      <c r="E146" s="452"/>
      <c r="F146" s="277" t="s">
        <v>326</v>
      </c>
      <c r="G146" s="453">
        <v>28000</v>
      </c>
      <c r="H146" s="307">
        <f t="shared" si="22"/>
        <v>34440</v>
      </c>
      <c r="I146" s="454">
        <f t="shared" si="19"/>
        <v>0</v>
      </c>
      <c r="J146" s="188">
        <f>H146</f>
        <v>34440</v>
      </c>
      <c r="K146" s="643">
        <f>K142</f>
        <v>607115</v>
      </c>
      <c r="L146" s="644">
        <f>L142</f>
        <v>2392885</v>
      </c>
      <c r="M146" s="643">
        <f>M142</f>
        <v>3000000</v>
      </c>
      <c r="N146" s="301"/>
      <c r="O146" s="301"/>
      <c r="P146" s="301"/>
      <c r="Q146" s="287"/>
      <c r="R146" s="287"/>
      <c r="S146" s="287"/>
      <c r="T146" s="288"/>
      <c r="AJ146" s="16"/>
      <c r="AK146" s="77"/>
      <c r="AL146" s="90"/>
      <c r="AM146" s="77"/>
      <c r="AN146" s="38">
        <f>AK146*1.25</f>
        <v>0</v>
      </c>
      <c r="AO146" s="16"/>
      <c r="AP146" s="16"/>
      <c r="AQ146" s="16"/>
    </row>
    <row r="147" spans="2:43" ht="12.75" customHeight="1" hidden="1">
      <c r="B147" s="450"/>
      <c r="C147" s="290" t="s">
        <v>327</v>
      </c>
      <c r="D147" s="455">
        <v>421</v>
      </c>
      <c r="E147" s="248"/>
      <c r="F147" s="456" t="s">
        <v>328</v>
      </c>
      <c r="G147" s="457">
        <v>280000</v>
      </c>
      <c r="H147" s="295">
        <f t="shared" si="22"/>
        <v>344400</v>
      </c>
      <c r="I147" s="296">
        <f t="shared" si="19"/>
        <v>5600</v>
      </c>
      <c r="J147" s="458">
        <v>350000</v>
      </c>
      <c r="K147" s="643"/>
      <c r="L147" s="644"/>
      <c r="M147" s="643"/>
      <c r="N147" s="459"/>
      <c r="O147" s="459"/>
      <c r="P147" s="459"/>
      <c r="Q147" s="455" t="s">
        <v>227</v>
      </c>
      <c r="R147" s="455" t="s">
        <v>82</v>
      </c>
      <c r="S147" s="291" t="s">
        <v>228</v>
      </c>
      <c r="T147" s="304" t="s">
        <v>329</v>
      </c>
      <c r="Y147" s="248" t="s">
        <v>330</v>
      </c>
      <c r="Z147" s="248" t="s">
        <v>61</v>
      </c>
      <c r="AA147" s="249" t="s">
        <v>230</v>
      </c>
      <c r="AB147" s="248" t="s">
        <v>330</v>
      </c>
      <c r="AC147" s="240">
        <v>280000</v>
      </c>
      <c r="AD147" s="248" t="s">
        <v>64</v>
      </c>
      <c r="AE147" s="248" t="s">
        <v>330</v>
      </c>
      <c r="AF147" s="248" t="s">
        <v>331</v>
      </c>
      <c r="AG147" s="248" t="s">
        <v>332</v>
      </c>
      <c r="AH147" s="248" t="s">
        <v>333</v>
      </c>
      <c r="AI147" s="248" t="s">
        <v>234</v>
      </c>
      <c r="AJ147" s="248" t="s">
        <v>334</v>
      </c>
      <c r="AK147" s="250">
        <v>246403.35</v>
      </c>
      <c r="AL147" s="251">
        <v>0.25</v>
      </c>
      <c r="AM147" s="250">
        <v>308004.19</v>
      </c>
      <c r="AN147" s="252">
        <f>AK147*1.25</f>
        <v>308004.1875</v>
      </c>
      <c r="AO147" s="248" t="s">
        <v>335</v>
      </c>
      <c r="AP147" s="248" t="s">
        <v>336</v>
      </c>
      <c r="AQ147" s="248"/>
    </row>
    <row r="148" spans="2:43" ht="30" hidden="1">
      <c r="B148" s="450"/>
      <c r="C148" s="143" t="s">
        <v>337</v>
      </c>
      <c r="D148" s="452">
        <v>422</v>
      </c>
      <c r="E148" s="259"/>
      <c r="F148" s="277" t="s">
        <v>338</v>
      </c>
      <c r="G148" s="453">
        <v>700000</v>
      </c>
      <c r="H148" s="307">
        <f t="shared" si="22"/>
        <v>861000</v>
      </c>
      <c r="I148" s="308">
        <f t="shared" si="19"/>
        <v>14000</v>
      </c>
      <c r="J148" s="460">
        <v>875000</v>
      </c>
      <c r="K148" s="307">
        <f>J148</f>
        <v>875000</v>
      </c>
      <c r="L148" s="308">
        <f>M148-K148</f>
        <v>0</v>
      </c>
      <c r="M148" s="337">
        <v>875000</v>
      </c>
      <c r="N148" s="337"/>
      <c r="O148" s="337"/>
      <c r="P148" s="337"/>
      <c r="Q148" s="143" t="s">
        <v>99</v>
      </c>
      <c r="R148" s="461" t="s">
        <v>82</v>
      </c>
      <c r="S148" s="287" t="s">
        <v>161</v>
      </c>
      <c r="T148" s="288" t="s">
        <v>339</v>
      </c>
      <c r="AJ148" s="16"/>
      <c r="AK148" s="77"/>
      <c r="AL148" s="90"/>
      <c r="AM148" s="77"/>
      <c r="AN148" s="38">
        <f>AK148*1.25</f>
        <v>0</v>
      </c>
      <c r="AO148" s="16"/>
      <c r="AP148" s="16"/>
      <c r="AQ148" s="16"/>
    </row>
    <row r="149" spans="2:43" ht="40.5" hidden="1">
      <c r="B149" s="450"/>
      <c r="C149" s="409"/>
      <c r="D149" s="452">
        <v>421</v>
      </c>
      <c r="E149" s="259"/>
      <c r="F149" s="277" t="s">
        <v>340</v>
      </c>
      <c r="G149" s="453">
        <v>8000</v>
      </c>
      <c r="H149" s="307">
        <f t="shared" si="22"/>
        <v>9840</v>
      </c>
      <c r="I149" s="454">
        <f t="shared" si="19"/>
        <v>0</v>
      </c>
      <c r="J149" s="188">
        <f aca="true" t="shared" si="23" ref="J149:J155">H149</f>
        <v>9840</v>
      </c>
      <c r="K149" s="643">
        <f>K142</f>
        <v>607115</v>
      </c>
      <c r="L149" s="644">
        <f>L142</f>
        <v>2392885</v>
      </c>
      <c r="M149" s="643">
        <f>M142</f>
        <v>3000000</v>
      </c>
      <c r="N149" s="301"/>
      <c r="O149" s="301"/>
      <c r="P149" s="301"/>
      <c r="Q149" s="94"/>
      <c r="R149" s="94"/>
      <c r="S149" s="94"/>
      <c r="T149" s="95"/>
      <c r="AJ149" s="16"/>
      <c r="AK149" s="77"/>
      <c r="AL149" s="90"/>
      <c r="AM149" s="77"/>
      <c r="AN149" s="38"/>
      <c r="AO149" s="16"/>
      <c r="AP149" s="16"/>
      <c r="AQ149" s="16"/>
    </row>
    <row r="150" spans="2:43" ht="40.5" hidden="1">
      <c r="B150" s="450"/>
      <c r="C150" s="409"/>
      <c r="D150" s="452">
        <v>421</v>
      </c>
      <c r="E150" s="259"/>
      <c r="F150" s="277" t="s">
        <v>341</v>
      </c>
      <c r="G150" s="453">
        <v>17500</v>
      </c>
      <c r="H150" s="307">
        <f t="shared" si="22"/>
        <v>21525</v>
      </c>
      <c r="I150" s="454">
        <f t="shared" si="19"/>
        <v>0</v>
      </c>
      <c r="J150" s="188">
        <f t="shared" si="23"/>
        <v>21525</v>
      </c>
      <c r="K150" s="643"/>
      <c r="L150" s="644"/>
      <c r="M150" s="643"/>
      <c r="N150" s="462"/>
      <c r="O150" s="462"/>
      <c r="P150" s="462"/>
      <c r="Q150" s="94"/>
      <c r="R150" s="94"/>
      <c r="S150" s="94"/>
      <c r="T150" s="95"/>
      <c r="AJ150" s="16"/>
      <c r="AK150" s="77"/>
      <c r="AL150" s="90"/>
      <c r="AM150" s="77"/>
      <c r="AN150" s="38"/>
      <c r="AO150" s="16"/>
      <c r="AP150" s="16"/>
      <c r="AQ150" s="16"/>
    </row>
    <row r="151" spans="2:43" ht="30" hidden="1">
      <c r="B151" s="450"/>
      <c r="C151" s="409"/>
      <c r="D151" s="452">
        <v>421</v>
      </c>
      <c r="E151" s="259"/>
      <c r="F151" s="277" t="s">
        <v>342</v>
      </c>
      <c r="G151" s="453">
        <v>12000</v>
      </c>
      <c r="H151" s="307">
        <f t="shared" si="22"/>
        <v>14760</v>
      </c>
      <c r="I151" s="454">
        <f t="shared" si="19"/>
        <v>0</v>
      </c>
      <c r="J151" s="188">
        <f t="shared" si="23"/>
        <v>14760</v>
      </c>
      <c r="K151" s="643"/>
      <c r="L151" s="644"/>
      <c r="M151" s="643"/>
      <c r="N151" s="462"/>
      <c r="O151" s="462"/>
      <c r="P151" s="462"/>
      <c r="Q151" s="94"/>
      <c r="R151" s="94"/>
      <c r="S151" s="94"/>
      <c r="T151" s="95"/>
      <c r="AJ151" s="16"/>
      <c r="AK151" s="77"/>
      <c r="AL151" s="90"/>
      <c r="AM151" s="77"/>
      <c r="AN151" s="38"/>
      <c r="AO151" s="16"/>
      <c r="AP151" s="16"/>
      <c r="AQ151" s="16"/>
    </row>
    <row r="152" spans="2:43" ht="20.25" hidden="1">
      <c r="B152" s="450"/>
      <c r="C152" s="409"/>
      <c r="D152" s="452">
        <v>421</v>
      </c>
      <c r="E152" s="259"/>
      <c r="F152" s="277" t="s">
        <v>343</v>
      </c>
      <c r="G152" s="453">
        <v>50000</v>
      </c>
      <c r="H152" s="307">
        <f t="shared" si="22"/>
        <v>61500</v>
      </c>
      <c r="I152" s="308">
        <f t="shared" si="19"/>
        <v>0</v>
      </c>
      <c r="J152" s="188">
        <f t="shared" si="23"/>
        <v>61500</v>
      </c>
      <c r="K152" s="643"/>
      <c r="L152" s="644"/>
      <c r="M152" s="643"/>
      <c r="N152" s="462"/>
      <c r="O152" s="462"/>
      <c r="P152" s="462"/>
      <c r="Q152" s="94"/>
      <c r="R152" s="94"/>
      <c r="S152" s="94"/>
      <c r="T152" s="95"/>
      <c r="AJ152" s="16"/>
      <c r="AK152" s="77"/>
      <c r="AL152" s="90"/>
      <c r="AM152" s="77"/>
      <c r="AN152" s="38">
        <f aca="true" t="shared" si="24" ref="AN152:AN187">AK152*1.25</f>
        <v>0</v>
      </c>
      <c r="AO152" s="16"/>
      <c r="AP152" s="16"/>
      <c r="AQ152" s="16"/>
    </row>
    <row r="153" spans="2:43" ht="14.25" hidden="1">
      <c r="B153" s="408"/>
      <c r="C153" s="94"/>
      <c r="D153" s="184"/>
      <c r="E153" s="259"/>
      <c r="F153" s="125"/>
      <c r="G153" s="463"/>
      <c r="H153" s="307">
        <f t="shared" si="22"/>
        <v>0</v>
      </c>
      <c r="I153" s="308">
        <f t="shared" si="19"/>
        <v>0</v>
      </c>
      <c r="J153" s="188">
        <f t="shared" si="23"/>
        <v>0</v>
      </c>
      <c r="K153" s="307"/>
      <c r="L153" s="308">
        <f>M153-K153</f>
        <v>0</v>
      </c>
      <c r="M153" s="337"/>
      <c r="N153" s="337"/>
      <c r="O153" s="337"/>
      <c r="P153" s="337"/>
      <c r="Q153" s="94"/>
      <c r="R153" s="464"/>
      <c r="S153" s="94"/>
      <c r="T153" s="95"/>
      <c r="AJ153" s="16"/>
      <c r="AK153" s="77"/>
      <c r="AL153" s="90"/>
      <c r="AM153" s="77"/>
      <c r="AN153" s="38">
        <f t="shared" si="24"/>
        <v>0</v>
      </c>
      <c r="AO153" s="16"/>
      <c r="AP153" s="16"/>
      <c r="AQ153" s="16"/>
    </row>
    <row r="154" spans="2:43" ht="14.25" hidden="1">
      <c r="B154" s="408"/>
      <c r="C154" s="94"/>
      <c r="D154" s="282"/>
      <c r="E154" s="414"/>
      <c r="F154" s="415"/>
      <c r="G154" s="463"/>
      <c r="H154" s="307">
        <f t="shared" si="22"/>
        <v>0</v>
      </c>
      <c r="I154" s="308">
        <f t="shared" si="19"/>
        <v>0</v>
      </c>
      <c r="J154" s="188">
        <f t="shared" si="23"/>
        <v>0</v>
      </c>
      <c r="K154" s="307"/>
      <c r="L154" s="308">
        <f>M154-K154</f>
        <v>0</v>
      </c>
      <c r="M154" s="337"/>
      <c r="N154" s="337"/>
      <c r="O154" s="337"/>
      <c r="P154" s="337"/>
      <c r="Q154" s="94"/>
      <c r="R154" s="464"/>
      <c r="S154" s="94"/>
      <c r="T154" s="95"/>
      <c r="AJ154" s="16"/>
      <c r="AK154" s="77"/>
      <c r="AL154" s="90"/>
      <c r="AM154" s="77"/>
      <c r="AN154" s="38">
        <f t="shared" si="24"/>
        <v>0</v>
      </c>
      <c r="AO154" s="16"/>
      <c r="AP154" s="16"/>
      <c r="AQ154" s="16"/>
    </row>
    <row r="155" spans="2:43" ht="14.25" hidden="1">
      <c r="B155" s="465"/>
      <c r="C155" s="98"/>
      <c r="D155" s="158"/>
      <c r="E155" s="158"/>
      <c r="F155" s="159"/>
      <c r="G155" s="160"/>
      <c r="H155" s="161">
        <f t="shared" si="22"/>
        <v>0</v>
      </c>
      <c r="I155" s="162">
        <f t="shared" si="19"/>
        <v>0</v>
      </c>
      <c r="J155" s="188">
        <f t="shared" si="23"/>
        <v>0</v>
      </c>
      <c r="K155" s="161"/>
      <c r="L155" s="162">
        <f>M155-K155</f>
        <v>0</v>
      </c>
      <c r="M155" s="164"/>
      <c r="N155" s="164"/>
      <c r="O155" s="164"/>
      <c r="P155" s="164"/>
      <c r="Q155" s="98"/>
      <c r="R155" s="98"/>
      <c r="S155" s="98"/>
      <c r="T155" s="99"/>
      <c r="AJ155" s="16"/>
      <c r="AK155" s="77"/>
      <c r="AL155" s="90"/>
      <c r="AM155" s="77"/>
      <c r="AN155" s="38">
        <f t="shared" si="24"/>
        <v>0</v>
      </c>
      <c r="AO155" s="16"/>
      <c r="AP155" s="16"/>
      <c r="AQ155" s="16"/>
    </row>
    <row r="156" spans="1:59" s="62" customFormat="1" ht="14.25" hidden="1">
      <c r="A156" s="42"/>
      <c r="B156" s="167" t="s">
        <v>344</v>
      </c>
      <c r="C156" s="44"/>
      <c r="D156" s="44"/>
      <c r="E156" s="44"/>
      <c r="F156" s="167"/>
      <c r="G156" s="46"/>
      <c r="H156" s="104"/>
      <c r="I156" s="105"/>
      <c r="J156" s="168"/>
      <c r="K156" s="47"/>
      <c r="L156" s="105"/>
      <c r="M156" s="169"/>
      <c r="N156" s="169"/>
      <c r="O156" s="169"/>
      <c r="P156" s="169"/>
      <c r="Q156" s="44"/>
      <c r="R156" s="44"/>
      <c r="S156" s="44"/>
      <c r="T156" s="54"/>
      <c r="U156" s="55"/>
      <c r="V156" s="56"/>
      <c r="W156" s="56"/>
      <c r="X156" s="15"/>
      <c r="Y156" s="57"/>
      <c r="Z156" s="57"/>
      <c r="AA156" s="58"/>
      <c r="AB156" s="57"/>
      <c r="AC156" s="59"/>
      <c r="AD156" s="57"/>
      <c r="AE156" s="57"/>
      <c r="AF156" s="57"/>
      <c r="AG156" s="57"/>
      <c r="AH156" s="57"/>
      <c r="AI156" s="57"/>
      <c r="AJ156" s="57"/>
      <c r="AK156" s="60"/>
      <c r="AL156" s="61"/>
      <c r="AM156" s="60"/>
      <c r="AN156" s="38">
        <f t="shared" si="24"/>
        <v>0</v>
      </c>
      <c r="AO156" s="57"/>
      <c r="AP156" s="57"/>
      <c r="AQ156" s="57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</row>
    <row r="157" spans="2:43" ht="14.25" hidden="1">
      <c r="B157" s="466"/>
      <c r="C157" s="73"/>
      <c r="D157" s="467"/>
      <c r="E157" s="468"/>
      <c r="F157" s="112"/>
      <c r="G157" s="113"/>
      <c r="H157" s="117">
        <f>G157*1.23</f>
        <v>0</v>
      </c>
      <c r="I157" s="118">
        <f aca="true" t="shared" si="25" ref="I157:I187">J157-H157</f>
        <v>0</v>
      </c>
      <c r="J157" s="469"/>
      <c r="K157" s="117"/>
      <c r="L157" s="118">
        <f aca="true" t="shared" si="26" ref="L157:L171">M157-K157</f>
        <v>0</v>
      </c>
      <c r="M157" s="119"/>
      <c r="N157" s="119"/>
      <c r="O157" s="119"/>
      <c r="P157" s="119"/>
      <c r="Q157" s="73"/>
      <c r="R157" s="111"/>
      <c r="S157" s="73"/>
      <c r="T157" s="74"/>
      <c r="AJ157" s="16"/>
      <c r="AK157" s="77"/>
      <c r="AL157" s="90"/>
      <c r="AM157" s="77"/>
      <c r="AN157" s="38">
        <f t="shared" si="24"/>
        <v>0</v>
      </c>
      <c r="AO157" s="16"/>
      <c r="AP157" s="16"/>
      <c r="AQ157" s="16"/>
    </row>
    <row r="158" spans="2:43" ht="14.25" hidden="1">
      <c r="B158" s="403"/>
      <c r="C158" s="81"/>
      <c r="D158" s="184"/>
      <c r="E158" s="259"/>
      <c r="F158" s="125"/>
      <c r="G158" s="18"/>
      <c r="H158" s="186">
        <f>G158*1.23</f>
        <v>0</v>
      </c>
      <c r="I158" s="187">
        <f t="shared" si="25"/>
        <v>0</v>
      </c>
      <c r="J158" s="188"/>
      <c r="K158" s="186"/>
      <c r="L158" s="187">
        <f t="shared" si="26"/>
        <v>0</v>
      </c>
      <c r="M158" s="189"/>
      <c r="N158" s="189"/>
      <c r="O158" s="189"/>
      <c r="P158" s="189"/>
      <c r="Q158" s="81"/>
      <c r="R158" s="16"/>
      <c r="S158" s="81"/>
      <c r="T158" s="82"/>
      <c r="AJ158" s="16"/>
      <c r="AK158" s="77"/>
      <c r="AL158" s="90"/>
      <c r="AM158" s="77"/>
      <c r="AN158" s="38">
        <f t="shared" si="24"/>
        <v>0</v>
      </c>
      <c r="AO158" s="16"/>
      <c r="AP158" s="16"/>
      <c r="AQ158" s="16"/>
    </row>
    <row r="159" spans="2:45" ht="20.25" hidden="1">
      <c r="B159" s="397">
        <v>104</v>
      </c>
      <c r="C159" s="470"/>
      <c r="D159" s="470">
        <v>32252</v>
      </c>
      <c r="E159" s="470"/>
      <c r="F159" s="471" t="s">
        <v>345</v>
      </c>
      <c r="G159" s="472" t="s">
        <v>346</v>
      </c>
      <c r="H159" s="209" t="e">
        <f aca="true" t="shared" si="27" ref="H159:H187">G159*1.25</f>
        <v>#VALUE!</v>
      </c>
      <c r="I159" s="473" t="e">
        <f t="shared" si="25"/>
        <v>#VALUE!</v>
      </c>
      <c r="J159" s="474" t="e">
        <f aca="true" t="shared" si="28" ref="J159:J186">H159</f>
        <v>#VALUE!</v>
      </c>
      <c r="K159" s="129" t="e">
        <f aca="true" t="shared" si="29" ref="K159:K170">J159</f>
        <v>#VALUE!</v>
      </c>
      <c r="L159" s="130" t="e">
        <f t="shared" si="26"/>
        <v>#VALUE!</v>
      </c>
      <c r="M159" s="131">
        <v>60000</v>
      </c>
      <c r="N159" s="131"/>
      <c r="O159" s="131"/>
      <c r="P159" s="131"/>
      <c r="Q159" s="475"/>
      <c r="R159" s="124"/>
      <c r="S159" s="470"/>
      <c r="T159" s="476"/>
      <c r="Y159" s="156" t="s">
        <v>347</v>
      </c>
      <c r="Z159" s="156" t="s">
        <v>61</v>
      </c>
      <c r="AA159" s="181" t="s">
        <v>62</v>
      </c>
      <c r="AB159" s="156" t="s">
        <v>60</v>
      </c>
      <c r="AC159" s="182">
        <v>48700</v>
      </c>
      <c r="AD159" s="156" t="s">
        <v>64</v>
      </c>
      <c r="AE159" s="156" t="s">
        <v>64</v>
      </c>
      <c r="AF159" s="156" t="s">
        <v>64</v>
      </c>
      <c r="AG159" s="156" t="s">
        <v>64</v>
      </c>
      <c r="AH159" s="156" t="s">
        <v>64</v>
      </c>
      <c r="AI159" s="156" t="s">
        <v>64</v>
      </c>
      <c r="AJ159" s="156"/>
      <c r="AK159" s="155"/>
      <c r="AL159" s="215"/>
      <c r="AM159" s="155"/>
      <c r="AN159" s="38">
        <f t="shared" si="24"/>
        <v>0</v>
      </c>
      <c r="AO159" s="156" t="s">
        <v>64</v>
      </c>
      <c r="AP159" s="156"/>
      <c r="AQ159" s="156"/>
      <c r="AS159" s="2" t="s">
        <v>348</v>
      </c>
    </row>
    <row r="160" spans="1:59" s="495" customFormat="1" ht="20.25" hidden="1">
      <c r="A160" s="477"/>
      <c r="B160" s="478">
        <v>106</v>
      </c>
      <c r="C160" s="479"/>
      <c r="D160" s="480">
        <v>32394</v>
      </c>
      <c r="E160" s="481"/>
      <c r="F160" s="482" t="s">
        <v>349</v>
      </c>
      <c r="G160" s="483" t="s">
        <v>350</v>
      </c>
      <c r="H160" s="427" t="e">
        <f t="shared" si="27"/>
        <v>#VALUE!</v>
      </c>
      <c r="I160" s="197" t="e">
        <f t="shared" si="25"/>
        <v>#VALUE!</v>
      </c>
      <c r="J160" s="484" t="e">
        <f t="shared" si="28"/>
        <v>#VALUE!</v>
      </c>
      <c r="K160" s="186" t="e">
        <f t="shared" si="29"/>
        <v>#VALUE!</v>
      </c>
      <c r="L160" s="187" t="e">
        <f t="shared" si="26"/>
        <v>#VALUE!</v>
      </c>
      <c r="M160" s="485">
        <v>50000</v>
      </c>
      <c r="N160" s="485"/>
      <c r="O160" s="485"/>
      <c r="P160" s="485"/>
      <c r="Q160" s="480"/>
      <c r="R160" s="481"/>
      <c r="S160" s="479"/>
      <c r="T160" s="486"/>
      <c r="U160" s="487"/>
      <c r="V160" s="488"/>
      <c r="W160" s="488"/>
      <c r="X160" s="489"/>
      <c r="Y160" s="490" t="s">
        <v>351</v>
      </c>
      <c r="Z160" s="490" t="s">
        <v>61</v>
      </c>
      <c r="AA160" s="491" t="s">
        <v>62</v>
      </c>
      <c r="AB160" s="490" t="s">
        <v>126</v>
      </c>
      <c r="AC160" s="492">
        <v>40000</v>
      </c>
      <c r="AD160" s="490" t="s">
        <v>64</v>
      </c>
      <c r="AE160" s="490" t="s">
        <v>64</v>
      </c>
      <c r="AF160" s="490" t="s">
        <v>64</v>
      </c>
      <c r="AG160" s="490" t="s">
        <v>64</v>
      </c>
      <c r="AH160" s="490" t="s">
        <v>64</v>
      </c>
      <c r="AI160" s="490" t="s">
        <v>64</v>
      </c>
      <c r="AJ160" s="490"/>
      <c r="AK160" s="493"/>
      <c r="AL160" s="494"/>
      <c r="AM160" s="493"/>
      <c r="AN160" s="236">
        <f t="shared" si="24"/>
        <v>0</v>
      </c>
      <c r="AO160" s="490" t="s">
        <v>64</v>
      </c>
      <c r="AP160" s="481"/>
      <c r="AQ160" s="481"/>
      <c r="AS160" s="2" t="s">
        <v>352</v>
      </c>
      <c r="AT160" s="496"/>
      <c r="AU160" s="496"/>
      <c r="AV160" s="496"/>
      <c r="AW160" s="496"/>
      <c r="AX160" s="496"/>
      <c r="AY160" s="496"/>
      <c r="AZ160" s="496"/>
      <c r="BA160" s="496"/>
      <c r="BB160" s="496"/>
      <c r="BC160" s="496"/>
      <c r="BD160" s="496"/>
      <c r="BE160" s="496"/>
      <c r="BF160" s="496"/>
      <c r="BG160" s="496"/>
    </row>
    <row r="161" spans="1:59" s="495" customFormat="1" ht="20.25" hidden="1">
      <c r="A161" s="477"/>
      <c r="B161" s="478">
        <v>107</v>
      </c>
      <c r="C161" s="265"/>
      <c r="D161" s="497">
        <v>32921</v>
      </c>
      <c r="E161" s="498"/>
      <c r="F161" s="499" t="s">
        <v>353</v>
      </c>
      <c r="G161" s="208" t="s">
        <v>354</v>
      </c>
      <c r="H161" s="422" t="e">
        <f t="shared" si="27"/>
        <v>#VALUE!</v>
      </c>
      <c r="I161" s="210" t="e">
        <f t="shared" si="25"/>
        <v>#VALUE!</v>
      </c>
      <c r="J161" s="474" t="e">
        <f t="shared" si="28"/>
        <v>#VALUE!</v>
      </c>
      <c r="K161" s="186" t="e">
        <f t="shared" si="29"/>
        <v>#VALUE!</v>
      </c>
      <c r="L161" s="187" t="e">
        <f t="shared" si="26"/>
        <v>#VALUE!</v>
      </c>
      <c r="M161" s="485">
        <v>30000</v>
      </c>
      <c r="N161" s="485"/>
      <c r="O161" s="485"/>
      <c r="P161" s="485"/>
      <c r="Q161" s="497"/>
      <c r="R161" s="498"/>
      <c r="S161" s="265"/>
      <c r="T161" s="500"/>
      <c r="U161" s="487"/>
      <c r="V161" s="488"/>
      <c r="W161" s="488"/>
      <c r="X161" s="489"/>
      <c r="Y161" s="501" t="s">
        <v>351</v>
      </c>
      <c r="Z161" s="501" t="s">
        <v>355</v>
      </c>
      <c r="AA161" s="502" t="s">
        <v>62</v>
      </c>
      <c r="AB161" s="501" t="s">
        <v>126</v>
      </c>
      <c r="AC161" s="503">
        <v>24000</v>
      </c>
      <c r="AD161" s="501" t="s">
        <v>64</v>
      </c>
      <c r="AE161" s="501" t="s">
        <v>64</v>
      </c>
      <c r="AF161" s="501" t="s">
        <v>64</v>
      </c>
      <c r="AG161" s="501" t="s">
        <v>64</v>
      </c>
      <c r="AH161" s="501" t="s">
        <v>64</v>
      </c>
      <c r="AI161" s="501" t="s">
        <v>64</v>
      </c>
      <c r="AJ161" s="501"/>
      <c r="AK161" s="504"/>
      <c r="AL161" s="505"/>
      <c r="AM161" s="504"/>
      <c r="AN161" s="234">
        <f t="shared" si="24"/>
        <v>0</v>
      </c>
      <c r="AO161" s="501" t="s">
        <v>64</v>
      </c>
      <c r="AP161" s="498"/>
      <c r="AQ161" s="498"/>
      <c r="AS161" s="2" t="s">
        <v>356</v>
      </c>
      <c r="AT161" s="496"/>
      <c r="AU161" s="496"/>
      <c r="AV161" s="496"/>
      <c r="AW161" s="496"/>
      <c r="AX161" s="496"/>
      <c r="AY161" s="496"/>
      <c r="AZ161" s="496"/>
      <c r="BA161" s="496"/>
      <c r="BB161" s="496"/>
      <c r="BC161" s="496"/>
      <c r="BD161" s="496"/>
      <c r="BE161" s="496"/>
      <c r="BF161" s="496"/>
      <c r="BG161" s="496"/>
    </row>
    <row r="162" spans="2:43" ht="20.25" hidden="1">
      <c r="B162" s="403">
        <v>108</v>
      </c>
      <c r="C162" s="193"/>
      <c r="D162" s="193">
        <v>32244</v>
      </c>
      <c r="E162" s="193"/>
      <c r="F162" s="194" t="s">
        <v>357</v>
      </c>
      <c r="G162" s="195">
        <v>20300</v>
      </c>
      <c r="H162" s="196">
        <f t="shared" si="27"/>
        <v>25375</v>
      </c>
      <c r="I162" s="197">
        <f t="shared" si="25"/>
        <v>0</v>
      </c>
      <c r="J162" s="474">
        <f t="shared" si="28"/>
        <v>25375</v>
      </c>
      <c r="K162" s="186">
        <f t="shared" si="29"/>
        <v>25375</v>
      </c>
      <c r="L162" s="187">
        <f t="shared" si="26"/>
        <v>34625</v>
      </c>
      <c r="M162" s="189">
        <v>60000</v>
      </c>
      <c r="N162" s="189"/>
      <c r="O162" s="189"/>
      <c r="P162" s="189"/>
      <c r="Q162" s="193"/>
      <c r="R162" s="150"/>
      <c r="S162" s="193"/>
      <c r="T162" s="203"/>
      <c r="Y162" s="150" t="s">
        <v>347</v>
      </c>
      <c r="Z162" s="150" t="s">
        <v>61</v>
      </c>
      <c r="AA162" s="204" t="s">
        <v>62</v>
      </c>
      <c r="AB162" s="150" t="s">
        <v>60</v>
      </c>
      <c r="AC162" s="195">
        <v>20300</v>
      </c>
      <c r="AD162" s="150" t="s">
        <v>64</v>
      </c>
      <c r="AE162" s="150" t="s">
        <v>64</v>
      </c>
      <c r="AF162" s="150" t="s">
        <v>64</v>
      </c>
      <c r="AG162" s="150" t="s">
        <v>64</v>
      </c>
      <c r="AH162" s="150" t="s">
        <v>64</v>
      </c>
      <c r="AI162" s="150" t="s">
        <v>64</v>
      </c>
      <c r="AJ162" s="150"/>
      <c r="AK162" s="149"/>
      <c r="AL162" s="235"/>
      <c r="AM162" s="149"/>
      <c r="AN162" s="38">
        <f t="shared" si="24"/>
        <v>0</v>
      </c>
      <c r="AO162" s="150" t="s">
        <v>64</v>
      </c>
      <c r="AP162" s="150"/>
      <c r="AQ162" s="150"/>
    </row>
    <row r="163" spans="2:45" ht="20.25" hidden="1">
      <c r="B163" s="403">
        <v>109</v>
      </c>
      <c r="C163" s="206"/>
      <c r="D163" s="206">
        <v>42273</v>
      </c>
      <c r="E163" s="206"/>
      <c r="F163" s="207" t="s">
        <v>358</v>
      </c>
      <c r="G163" s="208" t="s">
        <v>350</v>
      </c>
      <c r="H163" s="307" t="e">
        <f t="shared" si="27"/>
        <v>#VALUE!</v>
      </c>
      <c r="I163" s="187" t="e">
        <f t="shared" si="25"/>
        <v>#VALUE!</v>
      </c>
      <c r="J163" s="474" t="e">
        <f t="shared" si="28"/>
        <v>#VALUE!</v>
      </c>
      <c r="K163" s="186" t="e">
        <f t="shared" si="29"/>
        <v>#VALUE!</v>
      </c>
      <c r="L163" s="187" t="e">
        <f t="shared" si="26"/>
        <v>#VALUE!</v>
      </c>
      <c r="M163" s="189">
        <v>50000</v>
      </c>
      <c r="N163" s="189"/>
      <c r="O163" s="189"/>
      <c r="P163" s="189"/>
      <c r="Q163" s="206"/>
      <c r="R163" s="156"/>
      <c r="S163" s="206"/>
      <c r="T163" s="214"/>
      <c r="Y163" s="156" t="s">
        <v>359</v>
      </c>
      <c r="Z163" s="156" t="s">
        <v>61</v>
      </c>
      <c r="AA163" s="181" t="s">
        <v>62</v>
      </c>
      <c r="AB163" s="156" t="s">
        <v>72</v>
      </c>
      <c r="AC163" s="182">
        <v>40000</v>
      </c>
      <c r="AD163" s="156" t="s">
        <v>64</v>
      </c>
      <c r="AE163" s="156" t="s">
        <v>64</v>
      </c>
      <c r="AF163" s="156" t="s">
        <v>64</v>
      </c>
      <c r="AG163" s="156" t="s">
        <v>64</v>
      </c>
      <c r="AH163" s="156" t="s">
        <v>64</v>
      </c>
      <c r="AI163" s="156" t="s">
        <v>64</v>
      </c>
      <c r="AJ163" s="156"/>
      <c r="AK163" s="155"/>
      <c r="AL163" s="215"/>
      <c r="AM163" s="155"/>
      <c r="AN163" s="38">
        <f t="shared" si="24"/>
        <v>0</v>
      </c>
      <c r="AO163" s="156" t="s">
        <v>64</v>
      </c>
      <c r="AP163" s="156"/>
      <c r="AQ163" s="156"/>
      <c r="AS163" s="2" t="s">
        <v>352</v>
      </c>
    </row>
    <row r="164" spans="2:59" ht="38.25" hidden="1">
      <c r="B164" s="403">
        <v>110</v>
      </c>
      <c r="C164" s="237" t="s">
        <v>360</v>
      </c>
      <c r="D164" s="237">
        <v>32244</v>
      </c>
      <c r="E164" s="237">
        <v>31000000</v>
      </c>
      <c r="F164" s="239" t="s">
        <v>361</v>
      </c>
      <c r="G164" s="506" t="s">
        <v>362</v>
      </c>
      <c r="H164" s="295" t="e">
        <f t="shared" si="27"/>
        <v>#VALUE!</v>
      </c>
      <c r="I164" s="242" t="e">
        <f t="shared" si="25"/>
        <v>#VALUE!</v>
      </c>
      <c r="J164" s="507" t="e">
        <f t="shared" si="28"/>
        <v>#VALUE!</v>
      </c>
      <c r="K164" s="186" t="e">
        <f t="shared" si="29"/>
        <v>#VALUE!</v>
      </c>
      <c r="L164" s="187" t="e">
        <f t="shared" si="26"/>
        <v>#VALUE!</v>
      </c>
      <c r="M164" s="508">
        <v>500000</v>
      </c>
      <c r="N164" s="508"/>
      <c r="O164" s="508"/>
      <c r="P164" s="508"/>
      <c r="Q164" s="237" t="s">
        <v>363</v>
      </c>
      <c r="R164" s="248" t="s">
        <v>82</v>
      </c>
      <c r="S164" s="509" t="s">
        <v>364</v>
      </c>
      <c r="T164" s="510" t="s">
        <v>365</v>
      </c>
      <c r="Y164" s="248" t="s">
        <v>366</v>
      </c>
      <c r="Z164" s="248" t="s">
        <v>367</v>
      </c>
      <c r="AA164" s="249" t="s">
        <v>312</v>
      </c>
      <c r="AB164" s="248" t="s">
        <v>368</v>
      </c>
      <c r="AC164" s="240" t="s">
        <v>369</v>
      </c>
      <c r="AD164" s="248" t="s">
        <v>370</v>
      </c>
      <c r="AE164" s="248" t="s">
        <v>64</v>
      </c>
      <c r="AF164" s="248" t="s">
        <v>371</v>
      </c>
      <c r="AG164" s="249" t="s">
        <v>372</v>
      </c>
      <c r="AH164" s="248" t="s">
        <v>64</v>
      </c>
      <c r="AI164" s="248" t="s">
        <v>373</v>
      </c>
      <c r="AJ164" s="249" t="s">
        <v>374</v>
      </c>
      <c r="AK164" s="511">
        <v>381626.49</v>
      </c>
      <c r="AL164" s="511">
        <v>95406.62</v>
      </c>
      <c r="AM164" s="511">
        <v>477033.11</v>
      </c>
      <c r="AN164" s="38">
        <f t="shared" si="24"/>
        <v>477033.1125</v>
      </c>
      <c r="AO164" s="512" t="s">
        <v>335</v>
      </c>
      <c r="AP164" s="455" t="s">
        <v>282</v>
      </c>
      <c r="AQ164" s="248"/>
      <c r="AS164" s="2" t="s">
        <v>375</v>
      </c>
      <c r="AY164" s="226" t="s">
        <v>376</v>
      </c>
      <c r="BG164" s="226" t="s">
        <v>377</v>
      </c>
    </row>
    <row r="165" spans="2:43" ht="20.25" hidden="1">
      <c r="B165" s="403">
        <v>111</v>
      </c>
      <c r="C165" s="206"/>
      <c r="D165" s="206">
        <v>32329</v>
      </c>
      <c r="E165" s="206"/>
      <c r="F165" s="207" t="s">
        <v>378</v>
      </c>
      <c r="G165" s="182">
        <v>40600</v>
      </c>
      <c r="H165" s="422">
        <f t="shared" si="27"/>
        <v>50750</v>
      </c>
      <c r="I165" s="210">
        <f t="shared" si="25"/>
        <v>0</v>
      </c>
      <c r="J165" s="474">
        <f t="shared" si="28"/>
        <v>50750</v>
      </c>
      <c r="K165" s="209">
        <f t="shared" si="29"/>
        <v>50750</v>
      </c>
      <c r="L165" s="210">
        <f t="shared" si="26"/>
        <v>199250</v>
      </c>
      <c r="M165" s="211">
        <v>250000</v>
      </c>
      <c r="N165" s="211"/>
      <c r="O165" s="211"/>
      <c r="P165" s="211"/>
      <c r="Q165" s="206"/>
      <c r="R165" s="156"/>
      <c r="S165" s="206"/>
      <c r="T165" s="214"/>
      <c r="Y165" s="156" t="s">
        <v>379</v>
      </c>
      <c r="Z165" s="156" t="s">
        <v>61</v>
      </c>
      <c r="AA165" s="181" t="s">
        <v>62</v>
      </c>
      <c r="AB165" s="156" t="s">
        <v>380</v>
      </c>
      <c r="AC165" s="182">
        <v>40600</v>
      </c>
      <c r="AD165" s="156" t="s">
        <v>64</v>
      </c>
      <c r="AE165" s="156" t="s">
        <v>64</v>
      </c>
      <c r="AF165" s="156" t="s">
        <v>64</v>
      </c>
      <c r="AG165" s="156" t="s">
        <v>64</v>
      </c>
      <c r="AH165" s="156" t="s">
        <v>64</v>
      </c>
      <c r="AI165" s="156" t="s">
        <v>64</v>
      </c>
      <c r="AJ165" s="156"/>
      <c r="AK165" s="155"/>
      <c r="AL165" s="215"/>
      <c r="AM165" s="155"/>
      <c r="AN165" s="234">
        <f t="shared" si="24"/>
        <v>0</v>
      </c>
      <c r="AO165" s="156" t="s">
        <v>64</v>
      </c>
      <c r="AP165" s="156"/>
      <c r="AQ165" s="156"/>
    </row>
    <row r="166" spans="2:45" ht="20.25" hidden="1">
      <c r="B166" s="403">
        <v>112</v>
      </c>
      <c r="C166" s="81"/>
      <c r="D166" s="184">
        <v>32244</v>
      </c>
      <c r="E166" s="184"/>
      <c r="F166" s="125" t="s">
        <v>381</v>
      </c>
      <c r="G166" s="513" t="s">
        <v>382</v>
      </c>
      <c r="H166" s="307" t="e">
        <f t="shared" si="27"/>
        <v>#VALUE!</v>
      </c>
      <c r="I166" s="187" t="e">
        <f t="shared" si="25"/>
        <v>#VALUE!</v>
      </c>
      <c r="J166" s="474" t="e">
        <f t="shared" si="28"/>
        <v>#VALUE!</v>
      </c>
      <c r="K166" s="186" t="e">
        <f t="shared" si="29"/>
        <v>#VALUE!</v>
      </c>
      <c r="L166" s="187" t="e">
        <f t="shared" si="26"/>
        <v>#VALUE!</v>
      </c>
      <c r="M166" s="189">
        <v>40000</v>
      </c>
      <c r="N166" s="189"/>
      <c r="O166" s="189"/>
      <c r="P166" s="189"/>
      <c r="Q166" s="81"/>
      <c r="R166" s="16"/>
      <c r="S166" s="81"/>
      <c r="T166" s="82"/>
      <c r="AJ166" s="16"/>
      <c r="AK166" s="77"/>
      <c r="AL166" s="90"/>
      <c r="AM166" s="77"/>
      <c r="AN166" s="38">
        <f t="shared" si="24"/>
        <v>0</v>
      </c>
      <c r="AO166" s="16"/>
      <c r="AP166" s="16"/>
      <c r="AQ166" s="16"/>
      <c r="AS166" s="2" t="s">
        <v>383</v>
      </c>
    </row>
    <row r="167" spans="2:45" ht="20.25" hidden="1">
      <c r="B167" s="403">
        <v>113</v>
      </c>
      <c r="C167" s="237" t="s">
        <v>384</v>
      </c>
      <c r="D167" s="237">
        <v>32244</v>
      </c>
      <c r="E167" s="237">
        <v>44423460</v>
      </c>
      <c r="F167" s="239" t="s">
        <v>385</v>
      </c>
      <c r="G167" s="506" t="s">
        <v>386</v>
      </c>
      <c r="H167" s="419" t="e">
        <f t="shared" si="27"/>
        <v>#VALUE!</v>
      </c>
      <c r="I167" s="242" t="e">
        <f t="shared" si="25"/>
        <v>#VALUE!</v>
      </c>
      <c r="J167" s="507" t="e">
        <f t="shared" si="28"/>
        <v>#VALUE!</v>
      </c>
      <c r="K167" s="186" t="e">
        <f t="shared" si="29"/>
        <v>#VALUE!</v>
      </c>
      <c r="L167" s="187" t="e">
        <f t="shared" si="26"/>
        <v>#VALUE!</v>
      </c>
      <c r="M167" s="189">
        <v>150000</v>
      </c>
      <c r="N167" s="189"/>
      <c r="O167" s="189"/>
      <c r="P167" s="189"/>
      <c r="Q167" s="237" t="s">
        <v>363</v>
      </c>
      <c r="R167" s="248" t="s">
        <v>82</v>
      </c>
      <c r="S167" s="237" t="s">
        <v>281</v>
      </c>
      <c r="T167" s="247" t="s">
        <v>262</v>
      </c>
      <c r="U167" s="514"/>
      <c r="Y167" s="248" t="s">
        <v>387</v>
      </c>
      <c r="Z167" s="248" t="s">
        <v>61</v>
      </c>
      <c r="AA167" s="249" t="s">
        <v>131</v>
      </c>
      <c r="AB167" s="248" t="s">
        <v>72</v>
      </c>
      <c r="AC167" s="240">
        <v>120000</v>
      </c>
      <c r="AD167" s="248" t="s">
        <v>296</v>
      </c>
      <c r="AE167" s="248" t="s">
        <v>64</v>
      </c>
      <c r="AF167" s="248" t="s">
        <v>126</v>
      </c>
      <c r="AG167" s="248" t="s">
        <v>247</v>
      </c>
      <c r="AH167" s="248" t="s">
        <v>64</v>
      </c>
      <c r="AI167" s="248" t="s">
        <v>134</v>
      </c>
      <c r="AJ167" s="248" t="s">
        <v>122</v>
      </c>
      <c r="AK167" s="250">
        <v>102500</v>
      </c>
      <c r="AL167" s="250">
        <v>25625</v>
      </c>
      <c r="AM167" s="250">
        <v>128125</v>
      </c>
      <c r="AN167" s="38">
        <f t="shared" si="24"/>
        <v>128125</v>
      </c>
      <c r="AO167" s="248" t="s">
        <v>388</v>
      </c>
      <c r="AP167" s="515" t="s">
        <v>389</v>
      </c>
      <c r="AQ167" s="248"/>
      <c r="AS167" s="2" t="s">
        <v>390</v>
      </c>
    </row>
    <row r="168" spans="2:43" ht="14.25" hidden="1">
      <c r="B168" s="403">
        <v>114</v>
      </c>
      <c r="C168" s="81"/>
      <c r="D168" s="184">
        <v>32329</v>
      </c>
      <c r="E168" s="184"/>
      <c r="F168" s="125" t="s">
        <v>391</v>
      </c>
      <c r="G168" s="18">
        <v>24300</v>
      </c>
      <c r="H168" s="307">
        <f t="shared" si="27"/>
        <v>30375</v>
      </c>
      <c r="I168" s="187">
        <f t="shared" si="25"/>
        <v>0</v>
      </c>
      <c r="J168" s="474">
        <f t="shared" si="28"/>
        <v>30375</v>
      </c>
      <c r="K168" s="186">
        <f t="shared" si="29"/>
        <v>30375</v>
      </c>
      <c r="L168" s="187">
        <f t="shared" si="26"/>
        <v>19625</v>
      </c>
      <c r="M168" s="189">
        <v>50000</v>
      </c>
      <c r="N168" s="189"/>
      <c r="O168" s="189"/>
      <c r="P168" s="189"/>
      <c r="Q168" s="81"/>
      <c r="R168" s="16"/>
      <c r="S168" s="81"/>
      <c r="T168" s="82"/>
      <c r="AJ168" s="16"/>
      <c r="AK168" s="77"/>
      <c r="AL168" s="90"/>
      <c r="AM168" s="77"/>
      <c r="AN168" s="38">
        <f t="shared" si="24"/>
        <v>0</v>
      </c>
      <c r="AO168" s="16"/>
      <c r="AP168" s="16"/>
      <c r="AQ168" s="16"/>
    </row>
    <row r="169" spans="2:45" ht="20.25" hidden="1">
      <c r="B169" s="403">
        <v>115</v>
      </c>
      <c r="C169" s="206"/>
      <c r="D169" s="206">
        <v>32244</v>
      </c>
      <c r="E169" s="206"/>
      <c r="F169" s="207" t="s">
        <v>392</v>
      </c>
      <c r="G169" s="208" t="s">
        <v>350</v>
      </c>
      <c r="H169" s="422" t="e">
        <f t="shared" si="27"/>
        <v>#VALUE!</v>
      </c>
      <c r="I169" s="210" t="e">
        <f t="shared" si="25"/>
        <v>#VALUE!</v>
      </c>
      <c r="J169" s="474" t="e">
        <f t="shared" si="28"/>
        <v>#VALUE!</v>
      </c>
      <c r="K169" s="186" t="e">
        <f t="shared" si="29"/>
        <v>#VALUE!</v>
      </c>
      <c r="L169" s="187" t="e">
        <f t="shared" si="26"/>
        <v>#VALUE!</v>
      </c>
      <c r="M169" s="189">
        <v>50000</v>
      </c>
      <c r="N169" s="189"/>
      <c r="O169" s="189"/>
      <c r="P169" s="189"/>
      <c r="Q169" s="206"/>
      <c r="R169" s="156"/>
      <c r="S169" s="206"/>
      <c r="T169" s="214"/>
      <c r="Y169" s="156" t="s">
        <v>351</v>
      </c>
      <c r="Z169" s="156" t="s">
        <v>355</v>
      </c>
      <c r="AA169" s="181" t="s">
        <v>62</v>
      </c>
      <c r="AB169" s="156" t="s">
        <v>126</v>
      </c>
      <c r="AC169" s="182">
        <v>40000</v>
      </c>
      <c r="AD169" s="156" t="s">
        <v>64</v>
      </c>
      <c r="AE169" s="156" t="s">
        <v>64</v>
      </c>
      <c r="AF169" s="156" t="s">
        <v>64</v>
      </c>
      <c r="AG169" s="156" t="s">
        <v>64</v>
      </c>
      <c r="AH169" s="156" t="s">
        <v>64</v>
      </c>
      <c r="AI169" s="156" t="s">
        <v>64</v>
      </c>
      <c r="AJ169" s="156"/>
      <c r="AK169" s="155"/>
      <c r="AL169" s="215"/>
      <c r="AM169" s="155"/>
      <c r="AN169" s="234">
        <f t="shared" si="24"/>
        <v>0</v>
      </c>
      <c r="AO169" s="156" t="s">
        <v>64</v>
      </c>
      <c r="AP169" s="156"/>
      <c r="AQ169" s="156"/>
      <c r="AS169" s="2" t="s">
        <v>352</v>
      </c>
    </row>
    <row r="170" spans="2:45" ht="20.25" hidden="1">
      <c r="B170" s="403">
        <v>116</v>
      </c>
      <c r="C170" s="193"/>
      <c r="D170" s="193">
        <v>32329</v>
      </c>
      <c r="E170" s="193"/>
      <c r="F170" s="194" t="s">
        <v>393</v>
      </c>
      <c r="G170" s="483" t="s">
        <v>394</v>
      </c>
      <c r="H170" s="427" t="e">
        <f t="shared" si="27"/>
        <v>#VALUE!</v>
      </c>
      <c r="I170" s="197" t="e">
        <f t="shared" si="25"/>
        <v>#VALUE!</v>
      </c>
      <c r="J170" s="484" t="e">
        <f t="shared" si="28"/>
        <v>#VALUE!</v>
      </c>
      <c r="K170" s="186" t="e">
        <f t="shared" si="29"/>
        <v>#VALUE!</v>
      </c>
      <c r="L170" s="187" t="e">
        <f t="shared" si="26"/>
        <v>#VALUE!</v>
      </c>
      <c r="M170" s="189">
        <v>60000</v>
      </c>
      <c r="N170" s="189"/>
      <c r="O170" s="189"/>
      <c r="P170" s="189"/>
      <c r="Q170" s="193"/>
      <c r="R170" s="150"/>
      <c r="S170" s="193"/>
      <c r="T170" s="203"/>
      <c r="Y170" s="150" t="s">
        <v>359</v>
      </c>
      <c r="Z170" s="150" t="s">
        <v>61</v>
      </c>
      <c r="AA170" s="204" t="s">
        <v>62</v>
      </c>
      <c r="AB170" s="150" t="s">
        <v>72</v>
      </c>
      <c r="AC170" s="195">
        <v>48000</v>
      </c>
      <c r="AD170" s="150" t="s">
        <v>64</v>
      </c>
      <c r="AE170" s="150" t="s">
        <v>64</v>
      </c>
      <c r="AF170" s="150" t="s">
        <v>64</v>
      </c>
      <c r="AG170" s="150" t="s">
        <v>64</v>
      </c>
      <c r="AH170" s="150" t="s">
        <v>64</v>
      </c>
      <c r="AI170" s="150" t="s">
        <v>64</v>
      </c>
      <c r="AJ170" s="150"/>
      <c r="AK170" s="149"/>
      <c r="AL170" s="235"/>
      <c r="AM170" s="149"/>
      <c r="AN170" s="38">
        <f t="shared" si="24"/>
        <v>0</v>
      </c>
      <c r="AO170" s="150" t="s">
        <v>64</v>
      </c>
      <c r="AP170" s="150"/>
      <c r="AQ170" s="150"/>
      <c r="AS170" s="2" t="s">
        <v>348</v>
      </c>
    </row>
    <row r="171" spans="2:45" ht="20.25" hidden="1">
      <c r="B171" s="403">
        <v>117</v>
      </c>
      <c r="C171" s="206"/>
      <c r="D171" s="206">
        <v>32244</v>
      </c>
      <c r="E171" s="206"/>
      <c r="F171" s="207" t="s">
        <v>395</v>
      </c>
      <c r="G171" s="208" t="s">
        <v>396</v>
      </c>
      <c r="H171" s="422" t="e">
        <f t="shared" si="27"/>
        <v>#VALUE!</v>
      </c>
      <c r="I171" s="210" t="e">
        <f t="shared" si="25"/>
        <v>#VALUE!</v>
      </c>
      <c r="J171" s="474" t="e">
        <f t="shared" si="28"/>
        <v>#VALUE!</v>
      </c>
      <c r="K171" s="609" t="e">
        <f>SUM(J171:J175)</f>
        <v>#VALUE!</v>
      </c>
      <c r="L171" s="600" t="e">
        <f t="shared" si="26"/>
        <v>#VALUE!</v>
      </c>
      <c r="M171" s="610">
        <v>270000</v>
      </c>
      <c r="N171" s="189"/>
      <c r="O171" s="189"/>
      <c r="P171" s="189"/>
      <c r="Q171" s="206"/>
      <c r="R171" s="156"/>
      <c r="S171" s="206"/>
      <c r="T171" s="214"/>
      <c r="Y171" s="156" t="s">
        <v>351</v>
      </c>
      <c r="Z171" s="156" t="s">
        <v>355</v>
      </c>
      <c r="AA171" s="181" t="s">
        <v>62</v>
      </c>
      <c r="AB171" s="156" t="s">
        <v>126</v>
      </c>
      <c r="AC171" s="182">
        <v>68000</v>
      </c>
      <c r="AD171" s="156" t="s">
        <v>64</v>
      </c>
      <c r="AE171" s="156" t="s">
        <v>64</v>
      </c>
      <c r="AF171" s="156" t="s">
        <v>64</v>
      </c>
      <c r="AG171" s="156" t="s">
        <v>64</v>
      </c>
      <c r="AH171" s="156" t="s">
        <v>64</v>
      </c>
      <c r="AI171" s="156" t="s">
        <v>64</v>
      </c>
      <c r="AJ171" s="156"/>
      <c r="AK171" s="155"/>
      <c r="AL171" s="215"/>
      <c r="AM171" s="155"/>
      <c r="AN171" s="234">
        <f t="shared" si="24"/>
        <v>0</v>
      </c>
      <c r="AO171" s="156" t="s">
        <v>64</v>
      </c>
      <c r="AP171" s="156"/>
      <c r="AQ171" s="156"/>
      <c r="AS171" s="2" t="s">
        <v>397</v>
      </c>
    </row>
    <row r="172" spans="2:45" ht="20.25" hidden="1">
      <c r="B172" s="403">
        <v>118</v>
      </c>
      <c r="C172" s="193"/>
      <c r="D172" s="193">
        <v>32244</v>
      </c>
      <c r="E172" s="193"/>
      <c r="F172" s="194" t="s">
        <v>398</v>
      </c>
      <c r="G172" s="483" t="s">
        <v>399</v>
      </c>
      <c r="H172" s="427" t="e">
        <f t="shared" si="27"/>
        <v>#VALUE!</v>
      </c>
      <c r="I172" s="197" t="e">
        <f t="shared" si="25"/>
        <v>#VALUE!</v>
      </c>
      <c r="J172" s="484" t="e">
        <f t="shared" si="28"/>
        <v>#VALUE!</v>
      </c>
      <c r="K172" s="609"/>
      <c r="L172" s="600"/>
      <c r="M172" s="610"/>
      <c r="N172" s="189"/>
      <c r="O172" s="189"/>
      <c r="P172" s="189"/>
      <c r="Q172" s="193"/>
      <c r="R172" s="150"/>
      <c r="S172" s="193"/>
      <c r="T172" s="203"/>
      <c r="Y172" s="150" t="s">
        <v>351</v>
      </c>
      <c r="Z172" s="150" t="s">
        <v>61</v>
      </c>
      <c r="AA172" s="204" t="s">
        <v>62</v>
      </c>
      <c r="AB172" s="150" t="s">
        <v>126</v>
      </c>
      <c r="AC172" s="195">
        <v>68000</v>
      </c>
      <c r="AD172" s="150" t="s">
        <v>64</v>
      </c>
      <c r="AE172" s="150" t="s">
        <v>64</v>
      </c>
      <c r="AF172" s="150" t="s">
        <v>64</v>
      </c>
      <c r="AG172" s="150" t="s">
        <v>64</v>
      </c>
      <c r="AH172" s="150" t="s">
        <v>64</v>
      </c>
      <c r="AI172" s="150" t="s">
        <v>64</v>
      </c>
      <c r="AJ172" s="150"/>
      <c r="AK172" s="149"/>
      <c r="AL172" s="235"/>
      <c r="AM172" s="149"/>
      <c r="AN172" s="236">
        <f t="shared" si="24"/>
        <v>0</v>
      </c>
      <c r="AO172" s="150" t="s">
        <v>64</v>
      </c>
      <c r="AP172" s="150"/>
      <c r="AQ172" s="150"/>
      <c r="AS172" s="2" t="s">
        <v>397</v>
      </c>
    </row>
    <row r="173" spans="2:45" ht="20.25" hidden="1">
      <c r="B173" s="403">
        <v>119</v>
      </c>
      <c r="C173" s="206"/>
      <c r="D173" s="206">
        <v>32244</v>
      </c>
      <c r="E173" s="206"/>
      <c r="F173" s="207" t="s">
        <v>400</v>
      </c>
      <c r="G173" s="208" t="s">
        <v>401</v>
      </c>
      <c r="H173" s="422" t="e">
        <f t="shared" si="27"/>
        <v>#VALUE!</v>
      </c>
      <c r="I173" s="210" t="e">
        <f t="shared" si="25"/>
        <v>#VALUE!</v>
      </c>
      <c r="J173" s="474" t="e">
        <f t="shared" si="28"/>
        <v>#VALUE!</v>
      </c>
      <c r="K173" s="609"/>
      <c r="L173" s="600"/>
      <c r="M173" s="610"/>
      <c r="N173" s="189"/>
      <c r="O173" s="189"/>
      <c r="P173" s="189"/>
      <c r="Q173" s="206"/>
      <c r="R173" s="156"/>
      <c r="S173" s="206"/>
      <c r="T173" s="214"/>
      <c r="Y173" s="156" t="s">
        <v>351</v>
      </c>
      <c r="Z173" s="156" t="s">
        <v>355</v>
      </c>
      <c r="AA173" s="181" t="s">
        <v>62</v>
      </c>
      <c r="AB173" s="156" t="s">
        <v>126</v>
      </c>
      <c r="AC173" s="182">
        <v>23000</v>
      </c>
      <c r="AD173" s="156" t="s">
        <v>64</v>
      </c>
      <c r="AE173" s="156" t="s">
        <v>64</v>
      </c>
      <c r="AF173" s="156" t="s">
        <v>64</v>
      </c>
      <c r="AG173" s="156" t="s">
        <v>64</v>
      </c>
      <c r="AH173" s="156" t="s">
        <v>64</v>
      </c>
      <c r="AI173" s="156" t="s">
        <v>64</v>
      </c>
      <c r="AJ173" s="156"/>
      <c r="AK173" s="155"/>
      <c r="AL173" s="215"/>
      <c r="AM173" s="155"/>
      <c r="AN173" s="234">
        <f t="shared" si="24"/>
        <v>0</v>
      </c>
      <c r="AO173" s="156" t="s">
        <v>64</v>
      </c>
      <c r="AP173" s="156"/>
      <c r="AQ173" s="156"/>
      <c r="AS173" s="2" t="s">
        <v>402</v>
      </c>
    </row>
    <row r="174" spans="2:43" ht="18.75" hidden="1">
      <c r="B174" s="403">
        <v>120</v>
      </c>
      <c r="C174" s="193"/>
      <c r="D174" s="193">
        <v>32244</v>
      </c>
      <c r="E174" s="193"/>
      <c r="F174" s="194" t="s">
        <v>403</v>
      </c>
      <c r="G174" s="195">
        <v>24300</v>
      </c>
      <c r="H174" s="196">
        <f t="shared" si="27"/>
        <v>30375</v>
      </c>
      <c r="I174" s="197">
        <f t="shared" si="25"/>
        <v>0</v>
      </c>
      <c r="J174" s="474">
        <f t="shared" si="28"/>
        <v>30375</v>
      </c>
      <c r="K174" s="609"/>
      <c r="L174" s="600"/>
      <c r="M174" s="610"/>
      <c r="N174" s="189"/>
      <c r="O174" s="189"/>
      <c r="P174" s="189"/>
      <c r="Q174" s="193"/>
      <c r="R174" s="150"/>
      <c r="S174" s="193"/>
      <c r="T174" s="203"/>
      <c r="Y174" s="150" t="s">
        <v>347</v>
      </c>
      <c r="Z174" s="150" t="s">
        <v>61</v>
      </c>
      <c r="AA174" s="204" t="s">
        <v>62</v>
      </c>
      <c r="AB174" s="150" t="s">
        <v>60</v>
      </c>
      <c r="AC174" s="195">
        <v>24300</v>
      </c>
      <c r="AD174" s="150" t="s">
        <v>64</v>
      </c>
      <c r="AE174" s="150" t="s">
        <v>64</v>
      </c>
      <c r="AF174" s="150" t="s">
        <v>64</v>
      </c>
      <c r="AG174" s="150" t="s">
        <v>64</v>
      </c>
      <c r="AH174" s="150" t="s">
        <v>64</v>
      </c>
      <c r="AI174" s="150" t="s">
        <v>64</v>
      </c>
      <c r="AJ174" s="150"/>
      <c r="AK174" s="149"/>
      <c r="AL174" s="235"/>
      <c r="AM174" s="149"/>
      <c r="AN174" s="38">
        <f t="shared" si="24"/>
        <v>0</v>
      </c>
      <c r="AO174" s="150" t="s">
        <v>64</v>
      </c>
      <c r="AP174" s="150"/>
      <c r="AQ174" s="150"/>
    </row>
    <row r="175" spans="2:43" ht="18.75" hidden="1">
      <c r="B175" s="403">
        <v>121</v>
      </c>
      <c r="C175" s="206"/>
      <c r="D175" s="206">
        <v>32244</v>
      </c>
      <c r="E175" s="206"/>
      <c r="F175" s="207" t="s">
        <v>404</v>
      </c>
      <c r="G175" s="182">
        <v>32500</v>
      </c>
      <c r="H175" s="209">
        <f t="shared" si="27"/>
        <v>40625</v>
      </c>
      <c r="I175" s="210">
        <f t="shared" si="25"/>
        <v>0</v>
      </c>
      <c r="J175" s="474">
        <f t="shared" si="28"/>
        <v>40625</v>
      </c>
      <c r="K175" s="609"/>
      <c r="L175" s="600"/>
      <c r="M175" s="610"/>
      <c r="N175" s="189"/>
      <c r="O175" s="189"/>
      <c r="P175" s="189"/>
      <c r="Q175" s="206"/>
      <c r="R175" s="156"/>
      <c r="S175" s="206"/>
      <c r="T175" s="214"/>
      <c r="Y175" s="156" t="s">
        <v>347</v>
      </c>
      <c r="Z175" s="156" t="s">
        <v>61</v>
      </c>
      <c r="AA175" s="181" t="s">
        <v>62</v>
      </c>
      <c r="AB175" s="156" t="s">
        <v>60</v>
      </c>
      <c r="AC175" s="182">
        <v>32500</v>
      </c>
      <c r="AD175" s="156" t="s">
        <v>64</v>
      </c>
      <c r="AE175" s="156" t="s">
        <v>64</v>
      </c>
      <c r="AF175" s="156" t="s">
        <v>64</v>
      </c>
      <c r="AG175" s="156" t="s">
        <v>64</v>
      </c>
      <c r="AH175" s="156" t="s">
        <v>64</v>
      </c>
      <c r="AI175" s="156" t="s">
        <v>64</v>
      </c>
      <c r="AJ175" s="156"/>
      <c r="AK175" s="155"/>
      <c r="AL175" s="215"/>
      <c r="AM175" s="155"/>
      <c r="AN175" s="38">
        <f t="shared" si="24"/>
        <v>0</v>
      </c>
      <c r="AO175" s="156" t="s">
        <v>64</v>
      </c>
      <c r="AP175" s="156"/>
      <c r="AQ175" s="156"/>
    </row>
    <row r="176" spans="2:45" ht="12.75" customHeight="1" hidden="1">
      <c r="B176" s="403">
        <v>122</v>
      </c>
      <c r="C176" s="193"/>
      <c r="D176" s="193">
        <v>32329</v>
      </c>
      <c r="E176" s="193"/>
      <c r="F176" s="194" t="s">
        <v>405</v>
      </c>
      <c r="G176" s="483" t="s">
        <v>354</v>
      </c>
      <c r="H176" s="307" t="e">
        <f t="shared" si="27"/>
        <v>#VALUE!</v>
      </c>
      <c r="I176" s="187" t="e">
        <f t="shared" si="25"/>
        <v>#VALUE!</v>
      </c>
      <c r="J176" s="474" t="e">
        <f t="shared" si="28"/>
        <v>#VALUE!</v>
      </c>
      <c r="K176" s="609" t="e">
        <f>SUM(J176:J177)</f>
        <v>#VALUE!</v>
      </c>
      <c r="L176" s="600" t="e">
        <f>M176-K176</f>
        <v>#VALUE!</v>
      </c>
      <c r="M176" s="610">
        <v>100000</v>
      </c>
      <c r="N176" s="189"/>
      <c r="O176" s="189"/>
      <c r="P176" s="189"/>
      <c r="Q176" s="193"/>
      <c r="R176" s="150"/>
      <c r="S176" s="193"/>
      <c r="T176" s="203"/>
      <c r="Y176" s="150" t="s">
        <v>379</v>
      </c>
      <c r="Z176" s="150" t="s">
        <v>61</v>
      </c>
      <c r="AA176" s="204" t="s">
        <v>62</v>
      </c>
      <c r="AB176" s="150" t="s">
        <v>380</v>
      </c>
      <c r="AC176" s="195">
        <v>24000</v>
      </c>
      <c r="AD176" s="150" t="s">
        <v>64</v>
      </c>
      <c r="AE176" s="150" t="s">
        <v>64</v>
      </c>
      <c r="AF176" s="150" t="s">
        <v>64</v>
      </c>
      <c r="AG176" s="150" t="s">
        <v>64</v>
      </c>
      <c r="AH176" s="150" t="s">
        <v>64</v>
      </c>
      <c r="AI176" s="150" t="s">
        <v>64</v>
      </c>
      <c r="AJ176" s="150"/>
      <c r="AK176" s="149"/>
      <c r="AL176" s="235"/>
      <c r="AM176" s="149"/>
      <c r="AN176" s="236">
        <f t="shared" si="24"/>
        <v>0</v>
      </c>
      <c r="AO176" s="150" t="s">
        <v>64</v>
      </c>
      <c r="AP176" s="150"/>
      <c r="AQ176" s="150"/>
      <c r="AS176" s="2" t="s">
        <v>356</v>
      </c>
    </row>
    <row r="177" spans="2:45" ht="20.25" hidden="1">
      <c r="B177" s="403">
        <v>123</v>
      </c>
      <c r="C177" s="81"/>
      <c r="D177" s="184">
        <v>32329</v>
      </c>
      <c r="E177" s="184"/>
      <c r="F177" s="125" t="s">
        <v>406</v>
      </c>
      <c r="G177" s="513" t="s">
        <v>407</v>
      </c>
      <c r="H177" s="307" t="e">
        <f t="shared" si="27"/>
        <v>#VALUE!</v>
      </c>
      <c r="I177" s="187" t="e">
        <f t="shared" si="25"/>
        <v>#VALUE!</v>
      </c>
      <c r="J177" s="474" t="e">
        <f t="shared" si="28"/>
        <v>#VALUE!</v>
      </c>
      <c r="K177" s="609"/>
      <c r="L177" s="600"/>
      <c r="M177" s="610"/>
      <c r="N177" s="189"/>
      <c r="O177" s="189"/>
      <c r="P177" s="189"/>
      <c r="Q177" s="81"/>
      <c r="R177" s="16"/>
      <c r="S177" s="81"/>
      <c r="T177" s="82"/>
      <c r="AJ177" s="16"/>
      <c r="AK177" s="77"/>
      <c r="AL177" s="90"/>
      <c r="AM177" s="77"/>
      <c r="AN177" s="38">
        <f t="shared" si="24"/>
        <v>0</v>
      </c>
      <c r="AO177" s="16"/>
      <c r="AP177" s="16"/>
      <c r="AQ177" s="16"/>
      <c r="AS177" s="2" t="s">
        <v>408</v>
      </c>
    </row>
    <row r="178" spans="2:45" ht="20.25" hidden="1">
      <c r="B178" s="403">
        <v>124</v>
      </c>
      <c r="C178" s="193"/>
      <c r="D178" s="193">
        <v>42273</v>
      </c>
      <c r="E178" s="193"/>
      <c r="F178" s="194" t="s">
        <v>409</v>
      </c>
      <c r="G178" s="483" t="s">
        <v>350</v>
      </c>
      <c r="H178" s="427" t="e">
        <f t="shared" si="27"/>
        <v>#VALUE!</v>
      </c>
      <c r="I178" s="197" t="e">
        <f t="shared" si="25"/>
        <v>#VALUE!</v>
      </c>
      <c r="J178" s="484" t="e">
        <f t="shared" si="28"/>
        <v>#VALUE!</v>
      </c>
      <c r="K178" s="186" t="e">
        <f>J178</f>
        <v>#VALUE!</v>
      </c>
      <c r="L178" s="187" t="e">
        <f>M178-K178</f>
        <v>#VALUE!</v>
      </c>
      <c r="M178" s="189">
        <v>50000</v>
      </c>
      <c r="N178" s="189"/>
      <c r="O178" s="189"/>
      <c r="P178" s="189"/>
      <c r="Q178" s="193"/>
      <c r="R178" s="150"/>
      <c r="S178" s="193"/>
      <c r="T178" s="203"/>
      <c r="Y178" s="150" t="s">
        <v>351</v>
      </c>
      <c r="Z178" s="150" t="s">
        <v>61</v>
      </c>
      <c r="AA178" s="204" t="s">
        <v>62</v>
      </c>
      <c r="AB178" s="150" t="s">
        <v>126</v>
      </c>
      <c r="AC178" s="195">
        <v>40000</v>
      </c>
      <c r="AD178" s="150" t="s">
        <v>64</v>
      </c>
      <c r="AE178" s="150" t="s">
        <v>64</v>
      </c>
      <c r="AF178" s="150" t="s">
        <v>64</v>
      </c>
      <c r="AG178" s="150" t="s">
        <v>64</v>
      </c>
      <c r="AH178" s="150" t="s">
        <v>64</v>
      </c>
      <c r="AI178" s="150" t="s">
        <v>64</v>
      </c>
      <c r="AJ178" s="150"/>
      <c r="AK178" s="149"/>
      <c r="AL178" s="235"/>
      <c r="AM178" s="149"/>
      <c r="AN178" s="236">
        <f t="shared" si="24"/>
        <v>0</v>
      </c>
      <c r="AO178" s="150" t="s">
        <v>64</v>
      </c>
      <c r="AP178" s="150"/>
      <c r="AQ178" s="150"/>
      <c r="AS178" s="2" t="s">
        <v>352</v>
      </c>
    </row>
    <row r="179" spans="2:43" ht="20.25" hidden="1">
      <c r="B179" s="403">
        <v>125</v>
      </c>
      <c r="C179" s="206"/>
      <c r="D179" s="206">
        <v>32244</v>
      </c>
      <c r="E179" s="206"/>
      <c r="F179" s="207" t="s">
        <v>410</v>
      </c>
      <c r="G179" s="182">
        <v>48700</v>
      </c>
      <c r="H179" s="209">
        <f t="shared" si="27"/>
        <v>60875</v>
      </c>
      <c r="I179" s="210">
        <f t="shared" si="25"/>
        <v>0</v>
      </c>
      <c r="J179" s="474">
        <f t="shared" si="28"/>
        <v>60875</v>
      </c>
      <c r="K179" s="609">
        <f>SUM(J179:J180)</f>
        <v>96375</v>
      </c>
      <c r="L179" s="600">
        <f>M179-K179</f>
        <v>88625</v>
      </c>
      <c r="M179" s="610">
        <v>185000</v>
      </c>
      <c r="N179" s="189"/>
      <c r="O179" s="189"/>
      <c r="P179" s="189"/>
      <c r="Q179" s="206"/>
      <c r="R179" s="156"/>
      <c r="S179" s="206"/>
      <c r="T179" s="214"/>
      <c r="Y179" s="156" t="s">
        <v>347</v>
      </c>
      <c r="Z179" s="156" t="s">
        <v>61</v>
      </c>
      <c r="AA179" s="181" t="s">
        <v>62</v>
      </c>
      <c r="AB179" s="156" t="s">
        <v>60</v>
      </c>
      <c r="AC179" s="182">
        <v>48700</v>
      </c>
      <c r="AD179" s="156" t="s">
        <v>64</v>
      </c>
      <c r="AE179" s="156" t="s">
        <v>64</v>
      </c>
      <c r="AF179" s="156" t="s">
        <v>64</v>
      </c>
      <c r="AG179" s="156" t="s">
        <v>64</v>
      </c>
      <c r="AH179" s="156" t="s">
        <v>64</v>
      </c>
      <c r="AI179" s="156" t="s">
        <v>64</v>
      </c>
      <c r="AJ179" s="156"/>
      <c r="AK179" s="155"/>
      <c r="AL179" s="215"/>
      <c r="AM179" s="155"/>
      <c r="AN179" s="38">
        <f t="shared" si="24"/>
        <v>0</v>
      </c>
      <c r="AO179" s="156" t="s">
        <v>64</v>
      </c>
      <c r="AP179" s="156"/>
      <c r="AQ179" s="156"/>
    </row>
    <row r="180" spans="2:43" ht="18.75" hidden="1">
      <c r="B180" s="403">
        <v>126</v>
      </c>
      <c r="C180" s="193"/>
      <c r="D180" s="193">
        <v>32244</v>
      </c>
      <c r="E180" s="193"/>
      <c r="F180" s="194" t="s">
        <v>411</v>
      </c>
      <c r="G180" s="195">
        <v>28400</v>
      </c>
      <c r="H180" s="427">
        <f t="shared" si="27"/>
        <v>35500</v>
      </c>
      <c r="I180" s="197">
        <f t="shared" si="25"/>
        <v>0</v>
      </c>
      <c r="J180" s="484">
        <f t="shared" si="28"/>
        <v>35500</v>
      </c>
      <c r="K180" s="609"/>
      <c r="L180" s="600"/>
      <c r="M180" s="610"/>
      <c r="N180" s="189"/>
      <c r="O180" s="189"/>
      <c r="P180" s="189"/>
      <c r="Q180" s="193"/>
      <c r="R180" s="150"/>
      <c r="S180" s="193"/>
      <c r="T180" s="203"/>
      <c r="Y180" s="150" t="s">
        <v>351</v>
      </c>
      <c r="Z180" s="150" t="s">
        <v>61</v>
      </c>
      <c r="AA180" s="204" t="s">
        <v>62</v>
      </c>
      <c r="AB180" s="150" t="s">
        <v>126</v>
      </c>
      <c r="AC180" s="195">
        <v>28400</v>
      </c>
      <c r="AD180" s="150" t="s">
        <v>64</v>
      </c>
      <c r="AE180" s="150" t="s">
        <v>64</v>
      </c>
      <c r="AF180" s="150" t="s">
        <v>64</v>
      </c>
      <c r="AG180" s="150" t="s">
        <v>64</v>
      </c>
      <c r="AH180" s="150" t="s">
        <v>64</v>
      </c>
      <c r="AI180" s="150" t="s">
        <v>64</v>
      </c>
      <c r="AJ180" s="150"/>
      <c r="AK180" s="149"/>
      <c r="AL180" s="235"/>
      <c r="AM180" s="149"/>
      <c r="AN180" s="236">
        <f t="shared" si="24"/>
        <v>0</v>
      </c>
      <c r="AO180" s="150" t="s">
        <v>64</v>
      </c>
      <c r="AP180" s="150"/>
      <c r="AQ180" s="150"/>
    </row>
    <row r="181" spans="2:45" ht="60.75" hidden="1">
      <c r="B181" s="403">
        <v>127</v>
      </c>
      <c r="C181" s="237" t="s">
        <v>412</v>
      </c>
      <c r="D181" s="237">
        <v>32329</v>
      </c>
      <c r="E181" s="237">
        <v>45000000</v>
      </c>
      <c r="F181" s="239" t="s">
        <v>413</v>
      </c>
      <c r="G181" s="506" t="s">
        <v>414</v>
      </c>
      <c r="H181" s="419" t="e">
        <f t="shared" si="27"/>
        <v>#VALUE!</v>
      </c>
      <c r="I181" s="242" t="e">
        <f t="shared" si="25"/>
        <v>#VALUE!</v>
      </c>
      <c r="J181" s="507" t="e">
        <f t="shared" si="28"/>
        <v>#VALUE!</v>
      </c>
      <c r="K181" s="609" t="e">
        <f>SUM(J181:J182)</f>
        <v>#VALUE!</v>
      </c>
      <c r="L181" s="600" t="e">
        <f>M181-K181</f>
        <v>#VALUE!</v>
      </c>
      <c r="M181" s="610">
        <v>1000000</v>
      </c>
      <c r="N181" s="189"/>
      <c r="O181" s="189"/>
      <c r="P181" s="189"/>
      <c r="Q181" s="237" t="s">
        <v>363</v>
      </c>
      <c r="R181" s="248" t="s">
        <v>82</v>
      </c>
      <c r="S181" s="237" t="s">
        <v>281</v>
      </c>
      <c r="T181" s="510" t="s">
        <v>415</v>
      </c>
      <c r="U181" s="514"/>
      <c r="Y181" s="248" t="s">
        <v>387</v>
      </c>
      <c r="Z181" s="248" t="s">
        <v>61</v>
      </c>
      <c r="AA181" s="249" t="s">
        <v>131</v>
      </c>
      <c r="AB181" s="248" t="s">
        <v>72</v>
      </c>
      <c r="AC181" s="240" t="s">
        <v>416</v>
      </c>
      <c r="AD181" s="248" t="s">
        <v>70</v>
      </c>
      <c r="AE181" s="516" t="s">
        <v>64</v>
      </c>
      <c r="AF181" s="248" t="s">
        <v>417</v>
      </c>
      <c r="AG181" s="248" t="s">
        <v>324</v>
      </c>
      <c r="AH181" s="248" t="s">
        <v>64</v>
      </c>
      <c r="AI181" s="248" t="s">
        <v>134</v>
      </c>
      <c r="AJ181" s="248" t="s">
        <v>133</v>
      </c>
      <c r="AK181" s="250">
        <v>496647</v>
      </c>
      <c r="AL181" s="305">
        <v>124161.75</v>
      </c>
      <c r="AM181" s="250">
        <v>620808.75</v>
      </c>
      <c r="AN181" s="38">
        <f t="shared" si="24"/>
        <v>620808.75</v>
      </c>
      <c r="AO181" s="248" t="s">
        <v>418</v>
      </c>
      <c r="AP181" s="248" t="s">
        <v>202</v>
      </c>
      <c r="AQ181" s="248"/>
      <c r="AS181" s="2" t="s">
        <v>419</v>
      </c>
    </row>
    <row r="182" spans="2:45" ht="20.25" hidden="1">
      <c r="B182" s="403">
        <v>128</v>
      </c>
      <c r="C182" s="206"/>
      <c r="D182" s="206">
        <v>32329</v>
      </c>
      <c r="E182" s="206"/>
      <c r="F182" s="207" t="s">
        <v>420</v>
      </c>
      <c r="G182" s="208" t="s">
        <v>421</v>
      </c>
      <c r="H182" s="307" t="e">
        <f t="shared" si="27"/>
        <v>#VALUE!</v>
      </c>
      <c r="I182" s="187" t="e">
        <f t="shared" si="25"/>
        <v>#VALUE!</v>
      </c>
      <c r="J182" s="474" t="e">
        <f t="shared" si="28"/>
        <v>#VALUE!</v>
      </c>
      <c r="K182" s="609"/>
      <c r="L182" s="600"/>
      <c r="M182" s="610"/>
      <c r="N182" s="189"/>
      <c r="O182" s="189"/>
      <c r="P182" s="189"/>
      <c r="Q182" s="206"/>
      <c r="R182" s="156"/>
      <c r="S182" s="206"/>
      <c r="T182" s="214"/>
      <c r="Y182" s="156" t="s">
        <v>379</v>
      </c>
      <c r="Z182" s="156" t="s">
        <v>61</v>
      </c>
      <c r="AA182" s="181" t="s">
        <v>62</v>
      </c>
      <c r="AB182" s="156" t="s">
        <v>380</v>
      </c>
      <c r="AC182" s="182">
        <v>40000</v>
      </c>
      <c r="AD182" s="156" t="s">
        <v>64</v>
      </c>
      <c r="AE182" s="156" t="s">
        <v>64</v>
      </c>
      <c r="AF182" s="156" t="s">
        <v>64</v>
      </c>
      <c r="AG182" s="156" t="s">
        <v>64</v>
      </c>
      <c r="AH182" s="156" t="s">
        <v>64</v>
      </c>
      <c r="AI182" s="156" t="s">
        <v>64</v>
      </c>
      <c r="AJ182" s="156"/>
      <c r="AK182" s="155"/>
      <c r="AL182" s="215"/>
      <c r="AM182" s="155"/>
      <c r="AN182" s="234">
        <f t="shared" si="24"/>
        <v>0</v>
      </c>
      <c r="AO182" s="156" t="s">
        <v>64</v>
      </c>
      <c r="AP182" s="156"/>
      <c r="AQ182" s="156"/>
      <c r="AS182" s="2" t="s">
        <v>422</v>
      </c>
    </row>
    <row r="183" spans="2:51" ht="12.75" customHeight="1" hidden="1">
      <c r="B183" s="517">
        <v>129</v>
      </c>
      <c r="C183" s="81" t="s">
        <v>423</v>
      </c>
      <c r="D183" s="218">
        <v>42273</v>
      </c>
      <c r="E183" s="218"/>
      <c r="F183" s="220" t="s">
        <v>424</v>
      </c>
      <c r="G183" s="513" t="s">
        <v>425</v>
      </c>
      <c r="H183" s="307" t="e">
        <f t="shared" si="27"/>
        <v>#VALUE!</v>
      </c>
      <c r="I183" s="187" t="e">
        <f t="shared" si="25"/>
        <v>#VALUE!</v>
      </c>
      <c r="J183" s="474" t="e">
        <f t="shared" si="28"/>
        <v>#VALUE!</v>
      </c>
      <c r="K183" s="186" t="e">
        <f>J183</f>
        <v>#VALUE!</v>
      </c>
      <c r="L183" s="187" t="e">
        <f>M183-K183</f>
        <v>#VALUE!</v>
      </c>
      <c r="M183" s="189">
        <v>70000</v>
      </c>
      <c r="N183" s="189"/>
      <c r="O183" s="189"/>
      <c r="P183" s="189"/>
      <c r="Q183" s="225" t="s">
        <v>426</v>
      </c>
      <c r="R183" s="461" t="s">
        <v>427</v>
      </c>
      <c r="S183" s="518" t="s">
        <v>428</v>
      </c>
      <c r="T183" s="82"/>
      <c r="Y183" s="225" t="s">
        <v>429</v>
      </c>
      <c r="AC183" s="519"/>
      <c r="AJ183" s="16"/>
      <c r="AK183" s="77"/>
      <c r="AL183" s="90"/>
      <c r="AM183" s="77"/>
      <c r="AN183" s="38">
        <f t="shared" si="24"/>
        <v>0</v>
      </c>
      <c r="AO183" s="520" t="s">
        <v>110</v>
      </c>
      <c r="AP183" s="16"/>
      <c r="AQ183" s="16"/>
      <c r="AS183" s="2" t="s">
        <v>408</v>
      </c>
      <c r="AY183" s="226" t="s">
        <v>430</v>
      </c>
    </row>
    <row r="184" spans="2:43" ht="12.75" customHeight="1" hidden="1">
      <c r="B184" s="403">
        <v>130</v>
      </c>
      <c r="C184" s="206"/>
      <c r="D184" s="206">
        <v>32329</v>
      </c>
      <c r="E184" s="206"/>
      <c r="F184" s="207" t="s">
        <v>431</v>
      </c>
      <c r="G184" s="182">
        <v>40600</v>
      </c>
      <c r="H184" s="422">
        <f t="shared" si="27"/>
        <v>50750</v>
      </c>
      <c r="I184" s="210">
        <f t="shared" si="25"/>
        <v>0</v>
      </c>
      <c r="J184" s="474">
        <f t="shared" si="28"/>
        <v>50750</v>
      </c>
      <c r="K184" s="209">
        <f>J184</f>
        <v>50750</v>
      </c>
      <c r="L184" s="210">
        <f>M184-K184</f>
        <v>9250</v>
      </c>
      <c r="M184" s="211">
        <v>60000</v>
      </c>
      <c r="N184" s="211"/>
      <c r="O184" s="211"/>
      <c r="P184" s="211"/>
      <c r="Q184" s="206"/>
      <c r="R184" s="156"/>
      <c r="S184" s="206"/>
      <c r="T184" s="214"/>
      <c r="Y184" s="156" t="s">
        <v>379</v>
      </c>
      <c r="Z184" s="156" t="s">
        <v>61</v>
      </c>
      <c r="AA184" s="181" t="s">
        <v>62</v>
      </c>
      <c r="AB184" s="156" t="s">
        <v>380</v>
      </c>
      <c r="AC184" s="182">
        <v>40600</v>
      </c>
      <c r="AD184" s="156" t="s">
        <v>64</v>
      </c>
      <c r="AE184" s="156" t="s">
        <v>64</v>
      </c>
      <c r="AF184" s="156" t="s">
        <v>64</v>
      </c>
      <c r="AG184" s="156" t="s">
        <v>64</v>
      </c>
      <c r="AH184" s="156" t="s">
        <v>64</v>
      </c>
      <c r="AI184" s="156" t="s">
        <v>64</v>
      </c>
      <c r="AJ184" s="156"/>
      <c r="AK184" s="155"/>
      <c r="AL184" s="215"/>
      <c r="AM184" s="155"/>
      <c r="AN184" s="234">
        <f t="shared" si="24"/>
        <v>0</v>
      </c>
      <c r="AO184" s="156" t="s">
        <v>64</v>
      </c>
      <c r="AP184" s="156"/>
      <c r="AQ184" s="156"/>
    </row>
    <row r="185" spans="2:45" ht="20.25" hidden="1">
      <c r="B185" s="403">
        <v>131</v>
      </c>
      <c r="C185" s="81"/>
      <c r="D185" s="184">
        <v>32329</v>
      </c>
      <c r="E185" s="184"/>
      <c r="F185" s="125" t="s">
        <v>432</v>
      </c>
      <c r="G185" s="513" t="s">
        <v>433</v>
      </c>
      <c r="H185" s="307" t="e">
        <f t="shared" si="27"/>
        <v>#VALUE!</v>
      </c>
      <c r="I185" s="187" t="e">
        <f t="shared" si="25"/>
        <v>#VALUE!</v>
      </c>
      <c r="J185" s="474" t="e">
        <f t="shared" si="28"/>
        <v>#VALUE!</v>
      </c>
      <c r="K185" s="186" t="e">
        <f>J185</f>
        <v>#VALUE!</v>
      </c>
      <c r="L185" s="187" t="e">
        <f>M185-K185</f>
        <v>#VALUE!</v>
      </c>
      <c r="M185" s="189">
        <v>25000</v>
      </c>
      <c r="N185" s="189"/>
      <c r="O185" s="189"/>
      <c r="P185" s="189"/>
      <c r="Q185" s="81"/>
      <c r="R185" s="16"/>
      <c r="S185" s="81"/>
      <c r="T185" s="82"/>
      <c r="AJ185" s="16"/>
      <c r="AK185" s="77"/>
      <c r="AL185" s="90"/>
      <c r="AM185" s="77"/>
      <c r="AN185" s="38">
        <f t="shared" si="24"/>
        <v>0</v>
      </c>
      <c r="AO185" s="16"/>
      <c r="AP185" s="16"/>
      <c r="AQ185" s="16"/>
      <c r="AS185" s="2" t="s">
        <v>434</v>
      </c>
    </row>
    <row r="186" spans="2:45" ht="12.75" customHeight="1" hidden="1">
      <c r="B186" s="403">
        <v>132</v>
      </c>
      <c r="C186" s="81"/>
      <c r="D186" s="184">
        <v>32244</v>
      </c>
      <c r="E186" s="184"/>
      <c r="F186" s="125" t="s">
        <v>435</v>
      </c>
      <c r="G186" s="513" t="s">
        <v>425</v>
      </c>
      <c r="H186" s="307" t="e">
        <f t="shared" si="27"/>
        <v>#VALUE!</v>
      </c>
      <c r="I186" s="187" t="e">
        <f t="shared" si="25"/>
        <v>#VALUE!</v>
      </c>
      <c r="J186" s="474" t="e">
        <f t="shared" si="28"/>
        <v>#VALUE!</v>
      </c>
      <c r="K186" s="186" t="e">
        <f>J186</f>
        <v>#VALUE!</v>
      </c>
      <c r="L186" s="187" t="e">
        <f>M186-K186</f>
        <v>#VALUE!</v>
      </c>
      <c r="M186" s="189">
        <v>70000</v>
      </c>
      <c r="N186" s="189"/>
      <c r="O186" s="189"/>
      <c r="P186" s="189"/>
      <c r="Q186" s="81"/>
      <c r="R186" s="16"/>
      <c r="S186" s="81"/>
      <c r="T186" s="82"/>
      <c r="AJ186" s="16"/>
      <c r="AK186" s="77"/>
      <c r="AL186" s="90"/>
      <c r="AM186" s="77"/>
      <c r="AN186" s="38">
        <f t="shared" si="24"/>
        <v>0</v>
      </c>
      <c r="AO186" s="16"/>
      <c r="AP186" s="16"/>
      <c r="AQ186" s="16"/>
      <c r="AS186" s="2" t="s">
        <v>408</v>
      </c>
    </row>
    <row r="187" spans="2:43" ht="12.75" customHeight="1" hidden="1">
      <c r="B187" s="646">
        <v>133</v>
      </c>
      <c r="C187" s="647"/>
      <c r="D187" s="206">
        <v>32271</v>
      </c>
      <c r="E187" s="206"/>
      <c r="F187" s="648" t="s">
        <v>436</v>
      </c>
      <c r="G187" s="649">
        <v>48700</v>
      </c>
      <c r="H187" s="650">
        <f t="shared" si="27"/>
        <v>60875</v>
      </c>
      <c r="I187" s="651">
        <f t="shared" si="25"/>
        <v>125</v>
      </c>
      <c r="J187" s="652">
        <v>61000</v>
      </c>
      <c r="K187" s="653">
        <f>J187+J190</f>
        <v>147500</v>
      </c>
      <c r="L187" s="654">
        <f>M190-K187</f>
        <v>22500</v>
      </c>
      <c r="M187" s="521">
        <v>50000</v>
      </c>
      <c r="N187" s="521"/>
      <c r="O187" s="521"/>
      <c r="P187" s="521"/>
      <c r="Q187" s="647"/>
      <c r="R187" s="655"/>
      <c r="S187" s="647"/>
      <c r="T187" s="656"/>
      <c r="Y187" s="655" t="s">
        <v>347</v>
      </c>
      <c r="Z187" s="655" t="s">
        <v>61</v>
      </c>
      <c r="AA187" s="657" t="s">
        <v>62</v>
      </c>
      <c r="AB187" s="655" t="s">
        <v>60</v>
      </c>
      <c r="AC187" s="658">
        <v>48700</v>
      </c>
      <c r="AD187" s="655" t="s">
        <v>64</v>
      </c>
      <c r="AE187" s="655" t="s">
        <v>64</v>
      </c>
      <c r="AF187" s="655" t="s">
        <v>64</v>
      </c>
      <c r="AG187" s="655" t="s">
        <v>64</v>
      </c>
      <c r="AH187" s="655" t="s">
        <v>64</v>
      </c>
      <c r="AI187" s="655" t="s">
        <v>64</v>
      </c>
      <c r="AJ187" s="655"/>
      <c r="AK187" s="658"/>
      <c r="AL187" s="659"/>
      <c r="AM187" s="658"/>
      <c r="AN187" s="628">
        <f t="shared" si="24"/>
        <v>0</v>
      </c>
      <c r="AO187" s="655" t="s">
        <v>64</v>
      </c>
      <c r="AP187" s="655"/>
      <c r="AQ187" s="655"/>
    </row>
    <row r="188" spans="2:43" ht="12.75" customHeight="1" hidden="1">
      <c r="B188" s="646"/>
      <c r="C188" s="647"/>
      <c r="D188" s="206">
        <v>32271</v>
      </c>
      <c r="E188" s="206"/>
      <c r="F188" s="648"/>
      <c r="G188" s="649"/>
      <c r="H188" s="650"/>
      <c r="I188" s="651"/>
      <c r="J188" s="652"/>
      <c r="K188" s="653"/>
      <c r="L188" s="654"/>
      <c r="M188" s="521">
        <v>20000</v>
      </c>
      <c r="N188" s="521"/>
      <c r="O188" s="521"/>
      <c r="P188" s="521"/>
      <c r="Q188" s="647"/>
      <c r="R188" s="655"/>
      <c r="S188" s="647"/>
      <c r="T188" s="656"/>
      <c r="Y188" s="655"/>
      <c r="Z188" s="655"/>
      <c r="AA188" s="657"/>
      <c r="AB188" s="655"/>
      <c r="AC188" s="658"/>
      <c r="AD188" s="655"/>
      <c r="AE188" s="655"/>
      <c r="AF188" s="655"/>
      <c r="AG188" s="655"/>
      <c r="AH188" s="655"/>
      <c r="AI188" s="655"/>
      <c r="AJ188" s="655"/>
      <c r="AK188" s="658"/>
      <c r="AL188" s="659"/>
      <c r="AM188" s="658"/>
      <c r="AN188" s="628"/>
      <c r="AO188" s="655"/>
      <c r="AP188" s="655"/>
      <c r="AQ188" s="655"/>
    </row>
    <row r="189" spans="2:43" ht="14.25" hidden="1">
      <c r="B189" s="646"/>
      <c r="C189" s="647"/>
      <c r="D189" s="206">
        <v>32271</v>
      </c>
      <c r="E189" s="206"/>
      <c r="F189" s="648"/>
      <c r="G189" s="649"/>
      <c r="H189" s="650"/>
      <c r="I189" s="651"/>
      <c r="J189" s="652"/>
      <c r="K189" s="653"/>
      <c r="L189" s="654"/>
      <c r="M189" s="521">
        <v>100000</v>
      </c>
      <c r="N189" s="521"/>
      <c r="O189" s="521"/>
      <c r="P189" s="521"/>
      <c r="Q189" s="647"/>
      <c r="R189" s="655"/>
      <c r="S189" s="647"/>
      <c r="T189" s="656"/>
      <c r="Y189" s="655"/>
      <c r="Z189" s="655"/>
      <c r="AA189" s="657"/>
      <c r="AB189" s="655"/>
      <c r="AC189" s="658"/>
      <c r="AD189" s="655"/>
      <c r="AE189" s="655"/>
      <c r="AF189" s="655"/>
      <c r="AG189" s="655"/>
      <c r="AH189" s="655"/>
      <c r="AI189" s="655"/>
      <c r="AJ189" s="655"/>
      <c r="AK189" s="658"/>
      <c r="AL189" s="659"/>
      <c r="AM189" s="658"/>
      <c r="AN189" s="628"/>
      <c r="AO189" s="655"/>
      <c r="AP189" s="655"/>
      <c r="AQ189" s="655"/>
    </row>
    <row r="190" spans="2:43" ht="12.75" customHeight="1" hidden="1">
      <c r="B190" s="646">
        <v>134</v>
      </c>
      <c r="C190" s="660"/>
      <c r="D190" s="193">
        <v>32271</v>
      </c>
      <c r="E190" s="193"/>
      <c r="F190" s="661" t="s">
        <v>437</v>
      </c>
      <c r="G190" s="662">
        <v>69100</v>
      </c>
      <c r="H190" s="663">
        <f>G190*1.25</f>
        <v>86375</v>
      </c>
      <c r="I190" s="664">
        <f>J190-H190</f>
        <v>125</v>
      </c>
      <c r="J190" s="665">
        <v>86500</v>
      </c>
      <c r="K190" s="653"/>
      <c r="L190" s="654"/>
      <c r="M190" s="666">
        <f>SUM(M187:M189)</f>
        <v>170000</v>
      </c>
      <c r="N190" s="522"/>
      <c r="O190" s="522"/>
      <c r="P190" s="522"/>
      <c r="Q190" s="660"/>
      <c r="R190" s="667"/>
      <c r="S190" s="660"/>
      <c r="T190" s="668"/>
      <c r="U190" s="523"/>
      <c r="Y190" s="667" t="s">
        <v>347</v>
      </c>
      <c r="Z190" s="667" t="s">
        <v>61</v>
      </c>
      <c r="AA190" s="669" t="s">
        <v>62</v>
      </c>
      <c r="AB190" s="667" t="s">
        <v>60</v>
      </c>
      <c r="AC190" s="670">
        <v>69100</v>
      </c>
      <c r="AD190" s="667" t="s">
        <v>64</v>
      </c>
      <c r="AE190" s="667" t="s">
        <v>64</v>
      </c>
      <c r="AF190" s="667" t="s">
        <v>64</v>
      </c>
      <c r="AG190" s="667" t="s">
        <v>64</v>
      </c>
      <c r="AH190" s="667" t="s">
        <v>64</v>
      </c>
      <c r="AI190" s="667" t="s">
        <v>64</v>
      </c>
      <c r="AJ190" s="667"/>
      <c r="AK190" s="670"/>
      <c r="AL190" s="671"/>
      <c r="AM190" s="670"/>
      <c r="AN190" s="628">
        <f>AK190*1.25</f>
        <v>0</v>
      </c>
      <c r="AO190" s="667" t="s">
        <v>64</v>
      </c>
      <c r="AP190" s="667"/>
      <c r="AQ190" s="667"/>
    </row>
    <row r="191" spans="2:43" ht="14.25" hidden="1">
      <c r="B191" s="646"/>
      <c r="C191" s="660"/>
      <c r="D191" s="193">
        <v>32271</v>
      </c>
      <c r="E191" s="193"/>
      <c r="F191" s="661"/>
      <c r="G191" s="662"/>
      <c r="H191" s="663"/>
      <c r="I191" s="664"/>
      <c r="J191" s="665"/>
      <c r="K191" s="653"/>
      <c r="L191" s="654"/>
      <c r="M191" s="666"/>
      <c r="N191" s="522"/>
      <c r="O191" s="522"/>
      <c r="P191" s="522"/>
      <c r="Q191" s="660"/>
      <c r="R191" s="667"/>
      <c r="S191" s="660"/>
      <c r="T191" s="668"/>
      <c r="Y191" s="667"/>
      <c r="Z191" s="667"/>
      <c r="AA191" s="669"/>
      <c r="AB191" s="667"/>
      <c r="AC191" s="670"/>
      <c r="AD191" s="667"/>
      <c r="AE191" s="667"/>
      <c r="AF191" s="667"/>
      <c r="AG191" s="667"/>
      <c r="AH191" s="667"/>
      <c r="AI191" s="667"/>
      <c r="AJ191" s="667"/>
      <c r="AK191" s="670"/>
      <c r="AL191" s="671"/>
      <c r="AM191" s="670"/>
      <c r="AN191" s="628"/>
      <c r="AO191" s="667"/>
      <c r="AP191" s="667"/>
      <c r="AQ191" s="667"/>
    </row>
    <row r="192" spans="2:43" ht="14.25" hidden="1">
      <c r="B192" s="646"/>
      <c r="C192" s="660"/>
      <c r="D192" s="193">
        <v>32271</v>
      </c>
      <c r="E192" s="193"/>
      <c r="F192" s="661"/>
      <c r="G192" s="662"/>
      <c r="H192" s="663"/>
      <c r="I192" s="664"/>
      <c r="J192" s="665"/>
      <c r="K192" s="653"/>
      <c r="L192" s="654"/>
      <c r="M192" s="666"/>
      <c r="N192" s="522"/>
      <c r="O192" s="522"/>
      <c r="P192" s="522"/>
      <c r="Q192" s="660"/>
      <c r="R192" s="667"/>
      <c r="S192" s="660"/>
      <c r="T192" s="668"/>
      <c r="Y192" s="667"/>
      <c r="Z192" s="667"/>
      <c r="AA192" s="669"/>
      <c r="AB192" s="667"/>
      <c r="AC192" s="670"/>
      <c r="AD192" s="667"/>
      <c r="AE192" s="667"/>
      <c r="AF192" s="667"/>
      <c r="AG192" s="667"/>
      <c r="AH192" s="667"/>
      <c r="AI192" s="667"/>
      <c r="AJ192" s="667"/>
      <c r="AK192" s="670"/>
      <c r="AL192" s="671"/>
      <c r="AM192" s="670"/>
      <c r="AN192" s="628"/>
      <c r="AO192" s="667"/>
      <c r="AP192" s="667"/>
      <c r="AQ192" s="667"/>
    </row>
    <row r="193" spans="2:45" ht="20.25" hidden="1">
      <c r="B193" s="524">
        <v>135</v>
      </c>
      <c r="C193" s="206"/>
      <c r="D193" s="525">
        <v>42273</v>
      </c>
      <c r="E193" s="206"/>
      <c r="F193" s="526" t="s">
        <v>438</v>
      </c>
      <c r="G193" s="527">
        <v>56000</v>
      </c>
      <c r="H193" s="209">
        <f>G193*1.23</f>
        <v>68880</v>
      </c>
      <c r="I193" s="210">
        <f>J193-H193</f>
        <v>0</v>
      </c>
      <c r="J193" s="474">
        <f>H193</f>
        <v>68880</v>
      </c>
      <c r="K193" s="209">
        <f>J193</f>
        <v>68880</v>
      </c>
      <c r="L193" s="210">
        <f>M193-K193</f>
        <v>1120</v>
      </c>
      <c r="M193" s="211">
        <v>70000</v>
      </c>
      <c r="N193" s="211"/>
      <c r="O193" s="211"/>
      <c r="P193" s="211"/>
      <c r="Q193" s="206"/>
      <c r="R193" s="156"/>
      <c r="S193" s="206"/>
      <c r="T193" s="214"/>
      <c r="Y193" s="156" t="s">
        <v>439</v>
      </c>
      <c r="Z193" s="156" t="s">
        <v>61</v>
      </c>
      <c r="AA193" s="181" t="s">
        <v>62</v>
      </c>
      <c r="AB193" s="156" t="s">
        <v>440</v>
      </c>
      <c r="AC193" s="182">
        <v>56000</v>
      </c>
      <c r="AD193" s="156" t="s">
        <v>64</v>
      </c>
      <c r="AE193" s="156" t="s">
        <v>64</v>
      </c>
      <c r="AF193" s="156" t="s">
        <v>64</v>
      </c>
      <c r="AG193" s="156" t="s">
        <v>64</v>
      </c>
      <c r="AH193" s="156" t="s">
        <v>64</v>
      </c>
      <c r="AI193" s="156" t="s">
        <v>64</v>
      </c>
      <c r="AJ193" s="156"/>
      <c r="AK193" s="155"/>
      <c r="AL193" s="215"/>
      <c r="AM193" s="155"/>
      <c r="AN193" s="234">
        <f>AK193*1.25</f>
        <v>0</v>
      </c>
      <c r="AO193" s="156" t="s">
        <v>64</v>
      </c>
      <c r="AP193" s="156"/>
      <c r="AQ193" s="156"/>
      <c r="AS193" s="226" t="s">
        <v>441</v>
      </c>
    </row>
    <row r="194" spans="2:43" ht="14.25" hidden="1">
      <c r="B194" s="403"/>
      <c r="C194" s="81"/>
      <c r="D194" s="184"/>
      <c r="E194" s="184"/>
      <c r="F194" s="125"/>
      <c r="G194" s="18"/>
      <c r="H194" s="186">
        <f>G194*1.23</f>
        <v>0</v>
      </c>
      <c r="I194" s="187">
        <f>J194-H194</f>
        <v>0</v>
      </c>
      <c r="J194" s="188"/>
      <c r="K194" s="186">
        <f>J194</f>
        <v>0</v>
      </c>
      <c r="L194" s="187">
        <f>M194-K194</f>
        <v>0</v>
      </c>
      <c r="M194" s="189"/>
      <c r="N194" s="189"/>
      <c r="O194" s="189"/>
      <c r="P194" s="189"/>
      <c r="Q194" s="81"/>
      <c r="R194" s="16"/>
      <c r="S194" s="81"/>
      <c r="T194" s="82"/>
      <c r="AJ194" s="16"/>
      <c r="AK194" s="77"/>
      <c r="AL194" s="90"/>
      <c r="AM194" s="77"/>
      <c r="AN194" s="38">
        <f>AK194*1.25</f>
        <v>0</v>
      </c>
      <c r="AO194" s="16"/>
      <c r="AP194" s="16"/>
      <c r="AQ194" s="16"/>
    </row>
    <row r="195" spans="2:43" ht="14.25" hidden="1">
      <c r="B195" s="403"/>
      <c r="C195" s="81"/>
      <c r="D195" s="184"/>
      <c r="E195" s="184"/>
      <c r="F195" s="125"/>
      <c r="G195" s="18"/>
      <c r="H195" s="186">
        <f>G195*1.23</f>
        <v>0</v>
      </c>
      <c r="I195" s="187">
        <f>J195-H195</f>
        <v>0</v>
      </c>
      <c r="J195" s="188"/>
      <c r="K195" s="186">
        <f>J195</f>
        <v>0</v>
      </c>
      <c r="L195" s="187">
        <f>M195-K195</f>
        <v>0</v>
      </c>
      <c r="M195" s="189"/>
      <c r="N195" s="189"/>
      <c r="O195" s="189"/>
      <c r="P195" s="189"/>
      <c r="Q195" s="81"/>
      <c r="R195" s="16"/>
      <c r="S195" s="81"/>
      <c r="T195" s="82"/>
      <c r="AJ195" s="16"/>
      <c r="AK195" s="77"/>
      <c r="AL195" s="90"/>
      <c r="AM195" s="77"/>
      <c r="AN195" s="38">
        <f>AK195*1.25</f>
        <v>0</v>
      </c>
      <c r="AO195" s="16"/>
      <c r="AP195" s="16"/>
      <c r="AQ195" s="16"/>
    </row>
    <row r="196" spans="2:43" ht="14.25" hidden="1">
      <c r="B196" s="403"/>
      <c r="C196" s="81"/>
      <c r="D196" s="184"/>
      <c r="E196" s="184"/>
      <c r="F196" s="125"/>
      <c r="G196" s="18"/>
      <c r="H196" s="186">
        <f>G196*1.23</f>
        <v>0</v>
      </c>
      <c r="I196" s="187">
        <f>J196-H196</f>
        <v>0</v>
      </c>
      <c r="J196" s="188"/>
      <c r="K196" s="186">
        <f>J196</f>
        <v>0</v>
      </c>
      <c r="L196" s="187">
        <f>M196-K196</f>
        <v>0</v>
      </c>
      <c r="M196" s="189"/>
      <c r="N196" s="189"/>
      <c r="O196" s="189"/>
      <c r="P196" s="189"/>
      <c r="Q196" s="81"/>
      <c r="R196" s="16"/>
      <c r="S196" s="81"/>
      <c r="T196" s="82"/>
      <c r="AJ196" s="16"/>
      <c r="AK196" s="77"/>
      <c r="AL196" s="90"/>
      <c r="AM196" s="77"/>
      <c r="AN196" s="38">
        <f>AK196*1.25</f>
        <v>0</v>
      </c>
      <c r="AO196" s="16"/>
      <c r="AP196" s="16"/>
      <c r="AQ196" s="16"/>
    </row>
    <row r="197" spans="2:43" ht="14.25" hidden="1">
      <c r="B197" s="465"/>
      <c r="C197" s="98"/>
      <c r="D197" s="158"/>
      <c r="E197" s="158"/>
      <c r="F197" s="159"/>
      <c r="G197" s="160"/>
      <c r="H197" s="161">
        <f>G197*1.23</f>
        <v>0</v>
      </c>
      <c r="I197" s="162">
        <f>J197-H197</f>
        <v>0</v>
      </c>
      <c r="J197" s="163"/>
      <c r="K197" s="161">
        <f>J197</f>
        <v>0</v>
      </c>
      <c r="L197" s="162">
        <f>M197-K197</f>
        <v>0</v>
      </c>
      <c r="M197" s="164"/>
      <c r="N197" s="164"/>
      <c r="O197" s="164"/>
      <c r="P197" s="164"/>
      <c r="Q197" s="98"/>
      <c r="R197" s="528"/>
      <c r="S197" s="98"/>
      <c r="T197" s="99"/>
      <c r="AJ197" s="16"/>
      <c r="AK197" s="77"/>
      <c r="AL197" s="90"/>
      <c r="AM197" s="77"/>
      <c r="AN197" s="38">
        <f>AK197*1.25</f>
        <v>0</v>
      </c>
      <c r="AO197" s="16"/>
      <c r="AP197" s="16"/>
      <c r="AQ197" s="16"/>
    </row>
    <row r="198" spans="2:43" ht="14.25" hidden="1">
      <c r="B198" s="529"/>
      <c r="C198" s="530"/>
      <c r="D198" s="531"/>
      <c r="E198" s="532"/>
      <c r="F198" s="533"/>
      <c r="G198" s="534"/>
      <c r="H198" s="535"/>
      <c r="I198" s="536"/>
      <c r="J198" s="537"/>
      <c r="K198" s="538"/>
      <c r="L198" s="539"/>
      <c r="M198" s="540"/>
      <c r="N198" s="540"/>
      <c r="O198" s="540"/>
      <c r="P198" s="540"/>
      <c r="Q198" s="530"/>
      <c r="R198" s="530"/>
      <c r="S198" s="530"/>
      <c r="T198" s="530"/>
      <c r="AJ198" s="16"/>
      <c r="AK198" s="77"/>
      <c r="AL198" s="90"/>
      <c r="AM198" s="77"/>
      <c r="AN198" s="38"/>
      <c r="AO198" s="16"/>
      <c r="AP198" s="16"/>
      <c r="AQ198" s="16"/>
    </row>
    <row r="199" spans="2:43" ht="14.25" hidden="1">
      <c r="B199" s="360"/>
      <c r="C199" s="541" t="s">
        <v>442</v>
      </c>
      <c r="D199" s="542"/>
      <c r="E199" s="543"/>
      <c r="F199" s="544"/>
      <c r="G199" s="545"/>
      <c r="H199" s="546"/>
      <c r="I199" s="547"/>
      <c r="J199" s="548"/>
      <c r="K199" s="549"/>
      <c r="L199" s="550"/>
      <c r="M199" s="551"/>
      <c r="N199" s="551"/>
      <c r="O199" s="551"/>
      <c r="P199" s="551"/>
      <c r="Q199" s="552"/>
      <c r="R199" s="552"/>
      <c r="S199" s="552"/>
      <c r="T199" s="552"/>
      <c r="AJ199" s="16"/>
      <c r="AK199" s="77"/>
      <c r="AL199" s="90"/>
      <c r="AM199" s="77"/>
      <c r="AN199" s="38"/>
      <c r="AO199" s="16"/>
      <c r="AP199" s="16"/>
      <c r="AQ199" s="16"/>
    </row>
    <row r="200" spans="2:43" ht="14.25" hidden="1">
      <c r="B200" s="360"/>
      <c r="C200" s="552"/>
      <c r="D200" s="542"/>
      <c r="E200" s="543"/>
      <c r="F200" s="544"/>
      <c r="G200" s="545"/>
      <c r="H200" s="546"/>
      <c r="I200" s="547"/>
      <c r="J200" s="548"/>
      <c r="K200" s="549"/>
      <c r="L200" s="550"/>
      <c r="M200" s="551"/>
      <c r="N200" s="551"/>
      <c r="O200" s="551"/>
      <c r="P200" s="551"/>
      <c r="Q200" s="552"/>
      <c r="R200" s="552"/>
      <c r="S200" s="552"/>
      <c r="T200" s="552"/>
      <c r="AJ200" s="16"/>
      <c r="AK200" s="77"/>
      <c r="AL200" s="90"/>
      <c r="AM200" s="77"/>
      <c r="AN200" s="38"/>
      <c r="AO200" s="16"/>
      <c r="AP200" s="16"/>
      <c r="AQ200" s="16"/>
    </row>
    <row r="201" spans="3:43" ht="14.25" hidden="1">
      <c r="C201" s="553" t="s">
        <v>443</v>
      </c>
      <c r="D201" s="554"/>
      <c r="AJ201" s="16"/>
      <c r="AK201" s="77"/>
      <c r="AL201" s="90"/>
      <c r="AM201" s="77"/>
      <c r="AN201" s="38"/>
      <c r="AO201" s="16"/>
      <c r="AP201" s="16"/>
      <c r="AQ201" s="16"/>
    </row>
    <row r="202" spans="4:43" ht="14.25" hidden="1">
      <c r="D202" s="554"/>
      <c r="G202" s="555"/>
      <c r="H202" s="556"/>
      <c r="I202" s="557"/>
      <c r="J202" s="558" t="e">
        <f>SUM(J3:J201)</f>
        <v>#VALUE!</v>
      </c>
      <c r="AJ202" s="16"/>
      <c r="AK202" s="77"/>
      <c r="AL202" s="90"/>
      <c r="AM202" s="77"/>
      <c r="AN202" s="38"/>
      <c r="AO202" s="16"/>
      <c r="AP202" s="16"/>
      <c r="AQ202" s="16"/>
    </row>
    <row r="203" ht="14.25" hidden="1">
      <c r="C203" s="559" t="s">
        <v>444</v>
      </c>
    </row>
    <row r="204" ht="14.25" hidden="1"/>
    <row r="217" ht="14.25">
      <c r="F217"/>
    </row>
  </sheetData>
  <sheetProtection selectLockedCells="1" selectUnlockedCells="1"/>
  <mergeCells count="282">
    <mergeCell ref="AQ190:AQ192"/>
    <mergeCell ref="AK190:AK192"/>
    <mergeCell ref="AL190:AL192"/>
    <mergeCell ref="AM190:AM192"/>
    <mergeCell ref="AN190:AN192"/>
    <mergeCell ref="AO190:AO192"/>
    <mergeCell ref="AP190:AP192"/>
    <mergeCell ref="AE190:AE192"/>
    <mergeCell ref="AF190:AF192"/>
    <mergeCell ref="AG190:AG192"/>
    <mergeCell ref="AH190:AH192"/>
    <mergeCell ref="AI190:AI192"/>
    <mergeCell ref="AJ190:AJ192"/>
    <mergeCell ref="Y190:Y192"/>
    <mergeCell ref="Z190:Z192"/>
    <mergeCell ref="AA190:AA192"/>
    <mergeCell ref="AB190:AB192"/>
    <mergeCell ref="AC190:AC192"/>
    <mergeCell ref="AD190:AD192"/>
    <mergeCell ref="AQ187:AQ189"/>
    <mergeCell ref="B190:B192"/>
    <mergeCell ref="C190:C192"/>
    <mergeCell ref="F190:F192"/>
    <mergeCell ref="G190:G192"/>
    <mergeCell ref="H190:H192"/>
    <mergeCell ref="I190:I192"/>
    <mergeCell ref="J190:J192"/>
    <mergeCell ref="M190:M192"/>
    <mergeCell ref="Q190:Q192"/>
    <mergeCell ref="AK187:AK189"/>
    <mergeCell ref="AL187:AL189"/>
    <mergeCell ref="AM187:AM189"/>
    <mergeCell ref="AN187:AN189"/>
    <mergeCell ref="AO187:AO189"/>
    <mergeCell ref="AP187:AP189"/>
    <mergeCell ref="AE187:AE189"/>
    <mergeCell ref="AF187:AF189"/>
    <mergeCell ref="AG187:AG189"/>
    <mergeCell ref="AH187:AH189"/>
    <mergeCell ref="AI187:AI189"/>
    <mergeCell ref="AJ187:AJ189"/>
    <mergeCell ref="Y187:Y189"/>
    <mergeCell ref="Z187:Z189"/>
    <mergeCell ref="AA187:AA189"/>
    <mergeCell ref="AB187:AB189"/>
    <mergeCell ref="AC187:AC189"/>
    <mergeCell ref="AD187:AD189"/>
    <mergeCell ref="K187:K192"/>
    <mergeCell ref="L187:L192"/>
    <mergeCell ref="Q187:Q189"/>
    <mergeCell ref="R187:R189"/>
    <mergeCell ref="S187:S189"/>
    <mergeCell ref="T187:T189"/>
    <mergeCell ref="R190:R192"/>
    <mergeCell ref="S190:S192"/>
    <mergeCell ref="T190:T192"/>
    <mergeCell ref="K181:K182"/>
    <mergeCell ref="L181:L182"/>
    <mergeCell ref="M181:M182"/>
    <mergeCell ref="B187:B189"/>
    <mergeCell ref="C187:C189"/>
    <mergeCell ref="F187:F189"/>
    <mergeCell ref="G187:G189"/>
    <mergeCell ref="H187:H189"/>
    <mergeCell ref="I187:I189"/>
    <mergeCell ref="J187:J189"/>
    <mergeCell ref="K176:K177"/>
    <mergeCell ref="L176:L177"/>
    <mergeCell ref="M176:M177"/>
    <mergeCell ref="K179:K180"/>
    <mergeCell ref="L179:L180"/>
    <mergeCell ref="M179:M180"/>
    <mergeCell ref="K149:K152"/>
    <mergeCell ref="L149:L152"/>
    <mergeCell ref="M149:M152"/>
    <mergeCell ref="K171:K175"/>
    <mergeCell ref="L171:L175"/>
    <mergeCell ref="M171:M175"/>
    <mergeCell ref="K142:K144"/>
    <mergeCell ref="L142:L144"/>
    <mergeCell ref="M142:M144"/>
    <mergeCell ref="K146:K147"/>
    <mergeCell ref="L146:L147"/>
    <mergeCell ref="M146:M147"/>
    <mergeCell ref="K137:K138"/>
    <mergeCell ref="L137:L138"/>
    <mergeCell ref="M137:M138"/>
    <mergeCell ref="K139:K140"/>
    <mergeCell ref="L139:L140"/>
    <mergeCell ref="M139:M140"/>
    <mergeCell ref="AQ119:AQ121"/>
    <mergeCell ref="K123:K124"/>
    <mergeCell ref="L123:L124"/>
    <mergeCell ref="M123:M124"/>
    <mergeCell ref="K130:K132"/>
    <mergeCell ref="L130:L132"/>
    <mergeCell ref="M130:M132"/>
    <mergeCell ref="AK119:AK121"/>
    <mergeCell ref="AL119:AL121"/>
    <mergeCell ref="AM119:AM121"/>
    <mergeCell ref="AN119:AN121"/>
    <mergeCell ref="AO119:AO121"/>
    <mergeCell ref="AP119:AP121"/>
    <mergeCell ref="AE119:AE121"/>
    <mergeCell ref="AF119:AF121"/>
    <mergeCell ref="AG119:AG121"/>
    <mergeCell ref="AH119:AH121"/>
    <mergeCell ref="AI119:AI121"/>
    <mergeCell ref="AJ119:AJ121"/>
    <mergeCell ref="Y119:Y121"/>
    <mergeCell ref="Z119:Z121"/>
    <mergeCell ref="AA119:AA121"/>
    <mergeCell ref="AB119:AB121"/>
    <mergeCell ref="AC119:AC121"/>
    <mergeCell ref="AD119:AD121"/>
    <mergeCell ref="O119:O121"/>
    <mergeCell ref="P119:P121"/>
    <mergeCell ref="Q119:Q121"/>
    <mergeCell ref="R119:R121"/>
    <mergeCell ref="S119:S121"/>
    <mergeCell ref="T119:T121"/>
    <mergeCell ref="B119:B121"/>
    <mergeCell ref="C119:C121"/>
    <mergeCell ref="D119:D121"/>
    <mergeCell ref="E119:E121"/>
    <mergeCell ref="G119:G121"/>
    <mergeCell ref="H119:H121"/>
    <mergeCell ref="AL116:AL118"/>
    <mergeCell ref="AM116:AM118"/>
    <mergeCell ref="AN116:AN118"/>
    <mergeCell ref="AO116:AO118"/>
    <mergeCell ref="AP116:AP118"/>
    <mergeCell ref="AQ116:AQ118"/>
    <mergeCell ref="AF116:AF118"/>
    <mergeCell ref="AG116:AG118"/>
    <mergeCell ref="AH116:AH118"/>
    <mergeCell ref="AI116:AI118"/>
    <mergeCell ref="AJ116:AJ118"/>
    <mergeCell ref="AK116:AK118"/>
    <mergeCell ref="Z116:Z118"/>
    <mergeCell ref="AA116:AA118"/>
    <mergeCell ref="AB116:AB118"/>
    <mergeCell ref="AC116:AC118"/>
    <mergeCell ref="AD116:AD118"/>
    <mergeCell ref="AE116:AE118"/>
    <mergeCell ref="P116:P118"/>
    <mergeCell ref="Q116:Q118"/>
    <mergeCell ref="R116:R118"/>
    <mergeCell ref="S116:S118"/>
    <mergeCell ref="T116:T118"/>
    <mergeCell ref="Y116:Y118"/>
    <mergeCell ref="I116:I118"/>
    <mergeCell ref="J116:J118"/>
    <mergeCell ref="K116:K121"/>
    <mergeCell ref="L116:L121"/>
    <mergeCell ref="N116:N118"/>
    <mergeCell ref="O116:O118"/>
    <mergeCell ref="I119:I121"/>
    <mergeCell ref="J119:J121"/>
    <mergeCell ref="M119:M121"/>
    <mergeCell ref="N119:N121"/>
    <mergeCell ref="K97:K101"/>
    <mergeCell ref="L97:L101"/>
    <mergeCell ref="M97:M101"/>
    <mergeCell ref="B116:B118"/>
    <mergeCell ref="C116:C118"/>
    <mergeCell ref="D116:D118"/>
    <mergeCell ref="E116:E118"/>
    <mergeCell ref="F116:F118"/>
    <mergeCell ref="G116:G118"/>
    <mergeCell ref="H116:H118"/>
    <mergeCell ref="K86:K87"/>
    <mergeCell ref="L86:L87"/>
    <mergeCell ref="M86:M87"/>
    <mergeCell ref="K91:K92"/>
    <mergeCell ref="L91:L92"/>
    <mergeCell ref="M91:M92"/>
    <mergeCell ref="R74:R75"/>
    <mergeCell ref="S74:S75"/>
    <mergeCell ref="T74:T75"/>
    <mergeCell ref="U74:U75"/>
    <mergeCell ref="K78:K83"/>
    <mergeCell ref="L78:L83"/>
    <mergeCell ref="M78:M83"/>
    <mergeCell ref="B74:B75"/>
    <mergeCell ref="C74:C75"/>
    <mergeCell ref="E74:E75"/>
    <mergeCell ref="F74:F75"/>
    <mergeCell ref="G74:G75"/>
    <mergeCell ref="I74:I75"/>
    <mergeCell ref="J68:J69"/>
    <mergeCell ref="Q68:Q69"/>
    <mergeCell ref="R68:R69"/>
    <mergeCell ref="S68:S69"/>
    <mergeCell ref="T68:T69"/>
    <mergeCell ref="K70:K74"/>
    <mergeCell ref="L70:L74"/>
    <mergeCell ref="M70:M74"/>
    <mergeCell ref="J74:J75"/>
    <mergeCell ref="Q74:Q75"/>
    <mergeCell ref="B68:B69"/>
    <mergeCell ref="C68:C69"/>
    <mergeCell ref="E68:E69"/>
    <mergeCell ref="F68:F69"/>
    <mergeCell ref="G68:G69"/>
    <mergeCell ref="I68:I69"/>
    <mergeCell ref="K58:K59"/>
    <mergeCell ref="L58:L59"/>
    <mergeCell ref="M58:M59"/>
    <mergeCell ref="K60:K68"/>
    <mergeCell ref="L60:L68"/>
    <mergeCell ref="M60:M68"/>
    <mergeCell ref="AO52:AO55"/>
    <mergeCell ref="AP52:AP55"/>
    <mergeCell ref="AQ52:AQ55"/>
    <mergeCell ref="AR52:AR55"/>
    <mergeCell ref="K55:K57"/>
    <mergeCell ref="L55:L57"/>
    <mergeCell ref="M55:M57"/>
    <mergeCell ref="AI52:AI55"/>
    <mergeCell ref="AJ52:AJ55"/>
    <mergeCell ref="AK52:AK55"/>
    <mergeCell ref="AL52:AL55"/>
    <mergeCell ref="AM52:AM55"/>
    <mergeCell ref="AN52:AN55"/>
    <mergeCell ref="AC52:AC55"/>
    <mergeCell ref="AD52:AD55"/>
    <mergeCell ref="AE52:AE55"/>
    <mergeCell ref="AF52:AF55"/>
    <mergeCell ref="AG52:AG55"/>
    <mergeCell ref="AH52:AH55"/>
    <mergeCell ref="V52:V55"/>
    <mergeCell ref="W52:W55"/>
    <mergeCell ref="Y52:Y55"/>
    <mergeCell ref="Z52:Z55"/>
    <mergeCell ref="AA52:AA55"/>
    <mergeCell ref="AB52:AB55"/>
    <mergeCell ref="J52:J55"/>
    <mergeCell ref="Q52:Q55"/>
    <mergeCell ref="R52:R55"/>
    <mergeCell ref="S52:S55"/>
    <mergeCell ref="T52:T55"/>
    <mergeCell ref="U52:U55"/>
    <mergeCell ref="B52:B55"/>
    <mergeCell ref="C52:C55"/>
    <mergeCell ref="E52:E55"/>
    <mergeCell ref="F52:F55"/>
    <mergeCell ref="G52:G55"/>
    <mergeCell ref="I52:I55"/>
    <mergeCell ref="K38:K45"/>
    <mergeCell ref="L38:L45"/>
    <mergeCell ref="M38:M45"/>
    <mergeCell ref="K49:K51"/>
    <mergeCell ref="L49:L51"/>
    <mergeCell ref="M49:M51"/>
    <mergeCell ref="K26:K29"/>
    <mergeCell ref="L26:L29"/>
    <mergeCell ref="M26:M29"/>
    <mergeCell ref="N27:N30"/>
    <mergeCell ref="O27:O30"/>
    <mergeCell ref="K35:K36"/>
    <mergeCell ref="L35:L36"/>
    <mergeCell ref="M35:M36"/>
    <mergeCell ref="N18:N22"/>
    <mergeCell ref="O18:O22"/>
    <mergeCell ref="K24:K25"/>
    <mergeCell ref="L24:L25"/>
    <mergeCell ref="M24:M25"/>
    <mergeCell ref="N24:N25"/>
    <mergeCell ref="O24:O25"/>
    <mergeCell ref="N6:N7"/>
    <mergeCell ref="O6:O7"/>
    <mergeCell ref="N8:N12"/>
    <mergeCell ref="O8:O12"/>
    <mergeCell ref="N13:N15"/>
    <mergeCell ref="O13:O15"/>
    <mergeCell ref="K3:K5"/>
    <mergeCell ref="L3:L5"/>
    <mergeCell ref="M3:M5"/>
    <mergeCell ref="K6:K7"/>
    <mergeCell ref="L6:L7"/>
    <mergeCell ref="M6:M7"/>
  </mergeCells>
  <printOptions/>
  <pageMargins left="0.7083333333333334" right="0.7083333333333334" top="1.9097222222222223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Šolić</dc:creator>
  <cp:keywords/>
  <dc:description/>
  <cp:lastModifiedBy>Maja Šolić</cp:lastModifiedBy>
  <dcterms:created xsi:type="dcterms:W3CDTF">2015-12-31T08:23:44Z</dcterms:created>
  <dcterms:modified xsi:type="dcterms:W3CDTF">2015-12-31T08:23:44Z</dcterms:modified>
  <cp:category/>
  <cp:version/>
  <cp:contentType/>
  <cp:contentStatus/>
</cp:coreProperties>
</file>